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8" i="1" l="1"/>
  <c r="D33" i="1" l="1"/>
  <c r="E25" i="1" l="1"/>
  <c r="D31" i="1" l="1"/>
  <c r="E22" i="1" l="1"/>
  <c r="E20" i="1" l="1"/>
  <c r="D47" i="1" l="1"/>
  <c r="D46" i="1"/>
  <c r="E27" i="1" s="1"/>
  <c r="D27" i="1" s="1"/>
  <c r="D14" i="1" l="1"/>
  <c r="D34" i="1" l="1"/>
  <c r="D32" i="1" l="1"/>
  <c r="E17" i="1" l="1"/>
  <c r="E46" i="1" l="1"/>
  <c r="C46" i="1"/>
  <c r="B46" i="1"/>
  <c r="E51" i="1" l="1"/>
  <c r="C32" i="1" l="1"/>
  <c r="D12" i="1" l="1"/>
  <c r="A35" i="1" l="1"/>
  <c r="D11" i="1" l="1"/>
  <c r="E16" i="1" l="1"/>
  <c r="D15" i="1"/>
  <c r="D13" i="1"/>
  <c r="D10" i="1"/>
  <c r="E8" i="1"/>
  <c r="E9" i="1" l="1"/>
  <c r="E28" i="1" s="1"/>
  <c r="D18" i="1"/>
  <c r="D28" i="1" s="1"/>
  <c r="E35" i="1" l="1"/>
  <c r="D36" i="1" s="1"/>
</calcChain>
</file>

<file path=xl/sharedStrings.xml><?xml version="1.0" encoding="utf-8"?>
<sst xmlns="http://schemas.openxmlformats.org/spreadsheetml/2006/main" count="104" uniqueCount="74">
  <si>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</si>
  <si>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</si>
  <si>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</si>
  <si>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</si>
  <si>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</si>
  <si>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</si>
  <si>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</si>
  <si>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</si>
  <si>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</si>
  <si>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</si>
  <si>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</si>
  <si>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</si>
  <si>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</si>
  <si>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М.Павлова, д.54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</si>
  <si>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</si>
  <si>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</si>
  <si>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</si>
  <si>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</si>
  <si>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</si>
  <si>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</si>
  <si>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</si>
  <si>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</si>
  <si>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</si>
  <si>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</si>
  <si>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</si>
  <si>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</si>
  <si>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</si>
  <si>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Всего начислено УК Атал</t>
  </si>
  <si>
    <t>Приход,руб</t>
  </si>
  <si>
    <t>Расход,руб</t>
  </si>
  <si>
    <t>Начислено собственникам</t>
  </si>
  <si>
    <t>ноябрь</t>
  </si>
  <si>
    <t>прочим потребит. и на производ. нужды</t>
  </si>
  <si>
    <t>*электроизмерительные работы</t>
  </si>
  <si>
    <t>май</t>
  </si>
  <si>
    <t>Получено средств от сдачи металлолома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</si>
  <si>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</si>
  <si>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</si>
  <si>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</si>
  <si>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</si>
  <si>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</si>
  <si>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</si>
  <si>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</si>
  <si>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</si>
  <si>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</si>
  <si>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</si>
  <si>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</si>
  <si>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</si>
  <si>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</si>
  <si>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</si>
  <si>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</si>
  <si>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</si>
  <si>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</si>
  <si>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</si>
  <si>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</si>
  <si>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>февраль</t>
  </si>
  <si>
    <t>ремонт и обследование лифта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</si>
  <si>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</si>
  <si>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</si>
  <si>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кровли балконных козырьков кв.102</t>
  </si>
  <si>
    <t>в теч года</t>
  </si>
  <si>
    <t>сентябрь</t>
  </si>
  <si>
    <t>работы на общедомовой системе отопления кв.59,54,90,66</t>
  </si>
  <si>
    <t>ремонт и восстановление межпанельных швов кв.76,54,88,90</t>
  </si>
  <si>
    <t>июнь,окт</t>
  </si>
  <si>
    <t>работы на общедомовой системе  ГВС и отопления на вводе дома</t>
  </si>
  <si>
    <t>замена нижней разводки канализации в подвале</t>
  </si>
  <si>
    <t>работы на общедомовой системе канализации кв.51,6</t>
  </si>
  <si>
    <t>окт,нояб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</si>
  <si>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</si>
  <si>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</si>
  <si>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</si>
  <si>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г(капит.ремонт нижней разводки системы отопления, замена узла учета тепл.энергии)</t>
  </si>
  <si>
    <t>изготовление проектно-сметной документации по капремонту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</si>
</sst>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1" fontId="8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0" fillId="0" borderId="0" xfId="0" applyFont="1" applyFill="1"/>
    <xf numFmtId="0" fontId="5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1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8" fillId="2" borderId="1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2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8" fillId="0" borderId="3" xfId="1" applyNumberFormat="1" applyFont="1" applyFill="1" applyBorder="1" applyAlignment="1">
      <alignment vertical="top" wrapText="1"/>
    </xf>
    <xf numFmtId="165" fontId="8" fillId="0" borderId="11" xfId="1" applyNumberFormat="1" applyFont="1" applyFill="1" applyBorder="1" applyAlignment="1">
      <alignment vertical="top" wrapText="1"/>
    </xf>
    <xf numFmtId="165" fontId="8" fillId="0" borderId="12" xfId="1" applyNumberFormat="1" applyFont="1" applyFill="1" applyBorder="1" applyAlignment="1">
      <alignment vertical="top" wrapText="1"/>
    </xf>
    <xf numFmtId="165" fontId="10" fillId="2" borderId="11" xfId="1" applyNumberFormat="1" applyFont="1" applyFill="1" applyBorder="1" applyAlignment="1">
      <alignment vertical="top" wrapText="1"/>
    </xf>
    <xf numFmtId="165" fontId="10" fillId="2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165" fontId="8" fillId="0" borderId="19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5" xfId="0" applyNumberFormat="1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165" fontId="8" fillId="0" borderId="24" xfId="1" applyNumberFormat="1" applyFont="1" applyFill="1" applyBorder="1" applyAlignment="1">
      <alignment vertical="top"/>
    </xf>
    <xf numFmtId="165" fontId="8" fillId="0" borderId="25" xfId="1" applyNumberFormat="1" applyFont="1" applyFill="1" applyBorder="1" applyAlignment="1">
      <alignment vertical="top"/>
    </xf>
    <xf numFmtId="166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8" fillId="2" borderId="0" xfId="0" applyFont="1" applyFill="1" applyAlignment="1">
      <alignment vertical="top" wrapText="1"/>
    </xf>
    <xf numFmtId="166" fontId="10" fillId="2" borderId="0" xfId="1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top" wrapText="1"/>
    </xf>
    <xf numFmtId="165" fontId="6" fillId="0" borderId="4" xfId="1" applyNumberFormat="1" applyFont="1" applyFill="1" applyBorder="1" applyAlignment="1">
      <alignment vertical="top"/>
    </xf>
    <xf numFmtId="165" fontId="6" fillId="0" borderId="5" xfId="1" applyNumberFormat="1" applyFont="1" applyFill="1" applyBorder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4" xfId="0" applyNumberFormat="1" applyFont="1" applyFill="1" applyBorder="1" applyAlignment="1">
      <alignment vertical="top" wrapText="1"/>
    </xf>
    <xf numFmtId="165" fontId="5" fillId="0" borderId="15" xfId="1" applyNumberFormat="1" applyFont="1" applyFill="1" applyBorder="1" applyAlignment="1">
      <alignment vertical="top" wrapText="1"/>
    </xf>
    <xf numFmtId="165" fontId="8" fillId="0" borderId="18" xfId="1" applyNumberFormat="1" applyFont="1" applyFill="1" applyBorder="1" applyAlignment="1">
      <alignment vertical="top" wrapText="1"/>
    </xf>
    <xf numFmtId="165" fontId="8" fillId="0" borderId="1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37" zoomScale="75" zoomScaleNormal="75" workbookViewId="0">
      <selection activeCell="F27" sqref="F27:F48"/>
    </sheetView>
  </sheetViews>
  <sheetFormatPr defaultRowHeight="16.8" x14ac:dyDescent="0.3"/>
  <cols>
    <col min="1" max="1" width="79.5546875" style="10" customWidth="1"/>
    <col min="2" max="2" width="15.5546875" style="10" customWidth="1"/>
    <col min="3" max="3" width="13.44140625" style="10" customWidth="1"/>
    <col min="4" max="4" width="14" style="10" customWidth="1"/>
    <col min="5" max="5" width="13.44140625" style="10" customWidth="1"/>
    <col min="6" max="6" width="12.109375" style="10" customWidth="1"/>
    <col min="7" max="9" width="9.109375" style="3"/>
  </cols>
  <sheetData>
    <row r="1" spans="1:10" s="19" customFormat="1" ht="31.2" x14ac:dyDescent="0.3">
      <c r="A1" s="38" t="s">
        <v>9</v>
      </c>
      <c r="B1" s="10"/>
      <c r="C1" s="10">
        <v>2019</v>
      </c>
      <c r="D1" s="39" t="s">
        <v>17</v>
      </c>
      <c r="E1" s="39">
        <v>12</v>
      </c>
      <c r="F1" s="10"/>
      <c r="G1" s="2"/>
      <c r="H1" s="2"/>
      <c r="I1" s="2"/>
    </row>
    <row r="2" spans="1:10" s="19" customFormat="1" x14ac:dyDescent="0.3">
      <c r="A2" s="40" t="s">
        <v>13</v>
      </c>
      <c r="B2" s="10"/>
      <c r="C2" s="10"/>
      <c r="D2" s="10"/>
      <c r="E2" s="10"/>
      <c r="F2" s="10"/>
      <c r="G2" s="2"/>
      <c r="H2" s="2"/>
      <c r="I2" s="2"/>
    </row>
    <row r="3" spans="1:10" s="19" customFormat="1" x14ac:dyDescent="0.3">
      <c r="A3" s="10" t="s">
        <v>21</v>
      </c>
      <c r="B3" s="10">
        <v>3716.83</v>
      </c>
      <c r="C3" s="10"/>
      <c r="D3" s="10"/>
      <c r="E3" s="10"/>
      <c r="F3" s="10"/>
      <c r="G3" s="2"/>
      <c r="H3" s="2"/>
      <c r="I3" s="2"/>
    </row>
    <row r="4" spans="1:10" s="19" customFormat="1" x14ac:dyDescent="0.3">
      <c r="A4" s="10" t="s">
        <v>54</v>
      </c>
      <c r="B4" s="10">
        <v>17.600000000000001</v>
      </c>
      <c r="C4" s="10"/>
      <c r="D4" s="10"/>
      <c r="E4" s="10"/>
      <c r="F4" s="10"/>
      <c r="G4" s="2"/>
      <c r="H4" s="2"/>
      <c r="I4" s="2"/>
    </row>
    <row r="5" spans="1:10" s="19" customFormat="1" x14ac:dyDescent="0.3">
      <c r="A5" s="10" t="s">
        <v>18</v>
      </c>
      <c r="B5" s="118">
        <v>867435</v>
      </c>
      <c r="C5" s="41"/>
      <c r="D5" s="41"/>
      <c r="E5" s="10"/>
      <c r="F5" s="41"/>
      <c r="G5" s="10"/>
      <c r="H5" s="2"/>
      <c r="I5" s="2"/>
    </row>
    <row r="6" spans="1:10" s="19" customFormat="1" ht="17.399999999999999" thickBot="1" x14ac:dyDescent="0.35">
      <c r="A6" s="10" t="s">
        <v>0</v>
      </c>
      <c r="B6" s="10">
        <v>99.94</v>
      </c>
      <c r="C6" s="10"/>
      <c r="D6" s="10"/>
      <c r="E6" s="10"/>
      <c r="F6" s="41"/>
      <c r="G6" s="2"/>
      <c r="H6" s="2"/>
      <c r="I6" s="2"/>
    </row>
    <row r="7" spans="1:10" s="21" customFormat="1" ht="65.25" customHeight="1" x14ac:dyDescent="0.3">
      <c r="A7" s="7" t="s">
        <v>1</v>
      </c>
      <c r="B7" s="9" t="s">
        <v>10</v>
      </c>
      <c r="C7" s="9" t="s">
        <v>15</v>
      </c>
      <c r="D7" s="9" t="s">
        <v>19</v>
      </c>
      <c r="E7" s="8" t="s">
        <v>16</v>
      </c>
      <c r="F7" s="11"/>
      <c r="G7" s="20"/>
      <c r="H7" s="20"/>
      <c r="I7" s="20"/>
    </row>
    <row r="8" spans="1:10" s="19" customFormat="1" ht="15.75" customHeight="1" x14ac:dyDescent="0.3">
      <c r="A8" s="12" t="s">
        <v>2</v>
      </c>
      <c r="B8" s="98" t="s">
        <v>11</v>
      </c>
      <c r="C8" s="98" t="s">
        <v>20</v>
      </c>
      <c r="D8" s="13">
        <v>1.02</v>
      </c>
      <c r="E8" s="74">
        <f>D8*B3*E1</f>
        <v>45493.999199999998</v>
      </c>
      <c r="F8" s="10"/>
      <c r="G8" s="2"/>
      <c r="H8" s="2"/>
      <c r="I8" s="2"/>
    </row>
    <row r="9" spans="1:10" s="19" customFormat="1" ht="46.8" x14ac:dyDescent="0.3">
      <c r="A9" s="12" t="s">
        <v>3</v>
      </c>
      <c r="B9" s="98" t="s">
        <v>11</v>
      </c>
      <c r="C9" s="98" t="s">
        <v>20</v>
      </c>
      <c r="D9" s="13">
        <f>5.4+D10+D11+D12+D13+D14+0.06</f>
        <v>6.9229850347383843</v>
      </c>
      <c r="E9" s="74">
        <f>D9*E1*B3</f>
        <v>308778.70160000003</v>
      </c>
      <c r="F9" s="10"/>
      <c r="G9" s="2"/>
      <c r="H9" s="2"/>
      <c r="I9" s="2"/>
    </row>
    <row r="10" spans="1:10" s="19" customFormat="1" ht="15.75" customHeight="1" x14ac:dyDescent="0.3">
      <c r="A10" s="15" t="s">
        <v>4</v>
      </c>
      <c r="B10" s="98"/>
      <c r="C10" s="98" t="s">
        <v>20</v>
      </c>
      <c r="D10" s="13">
        <f>E10/E1/B3</f>
        <v>0.22286016130232844</v>
      </c>
      <c r="E10" s="74">
        <v>9940</v>
      </c>
      <c r="F10" s="10"/>
      <c r="G10" s="2"/>
      <c r="H10" s="2"/>
      <c r="I10" s="2"/>
    </row>
    <row r="11" spans="1:10" s="19" customFormat="1" ht="15.75" customHeight="1" x14ac:dyDescent="0.3">
      <c r="A11" s="15" t="s">
        <v>5</v>
      </c>
      <c r="B11" s="98"/>
      <c r="C11" s="98" t="s">
        <v>20</v>
      </c>
      <c r="D11" s="13">
        <f>E11/E1/B3</f>
        <v>0.1559348512935306</v>
      </c>
      <c r="E11" s="74">
        <v>6955</v>
      </c>
      <c r="F11" s="10"/>
      <c r="G11" s="2"/>
      <c r="H11" s="2"/>
      <c r="I11" s="2"/>
    </row>
    <row r="12" spans="1:10" s="19" customFormat="1" ht="15.75" customHeight="1" x14ac:dyDescent="0.3">
      <c r="A12" s="15" t="s">
        <v>33</v>
      </c>
      <c r="B12" s="25"/>
      <c r="C12" s="98" t="s">
        <v>24</v>
      </c>
      <c r="D12" s="13">
        <f>E12/B3/E1</f>
        <v>0</v>
      </c>
      <c r="E12" s="74"/>
      <c r="F12" s="6"/>
      <c r="G12" s="5"/>
    </row>
    <row r="13" spans="1:10" s="19" customFormat="1" ht="15.75" customHeight="1" x14ac:dyDescent="0.3">
      <c r="A13" s="15" t="s">
        <v>6</v>
      </c>
      <c r="B13" s="98"/>
      <c r="C13" s="98" t="s">
        <v>20</v>
      </c>
      <c r="D13" s="13">
        <f>E13/B3/E1</f>
        <v>1.0445505085426741</v>
      </c>
      <c r="E13" s="74">
        <v>46589</v>
      </c>
      <c r="F13" s="10"/>
      <c r="G13" s="2"/>
      <c r="H13" s="2"/>
      <c r="I13" s="2"/>
    </row>
    <row r="14" spans="1:10" s="108" customFormat="1" ht="15.6" x14ac:dyDescent="0.3">
      <c r="A14" s="15" t="s">
        <v>57</v>
      </c>
      <c r="B14" s="106"/>
      <c r="C14" s="105" t="s">
        <v>20</v>
      </c>
      <c r="D14" s="13">
        <f>E14/B3/E1</f>
        <v>3.9639513599850768E-2</v>
      </c>
      <c r="E14" s="74">
        <v>1768</v>
      </c>
      <c r="F14" s="31"/>
      <c r="G14" s="31"/>
      <c r="H14" s="49"/>
      <c r="I14" s="107"/>
      <c r="J14" s="107"/>
    </row>
    <row r="15" spans="1:10" s="19" customFormat="1" ht="46.8" x14ac:dyDescent="0.3">
      <c r="A15" s="12" t="s">
        <v>58</v>
      </c>
      <c r="B15" s="98" t="s">
        <v>11</v>
      </c>
      <c r="C15" s="98" t="s">
        <v>20</v>
      </c>
      <c r="D15" s="13">
        <f>E15/E1/B3</f>
        <v>6.449043943360337</v>
      </c>
      <c r="E15" s="74">
        <f>7050*3.4*E1</f>
        <v>287640</v>
      </c>
      <c r="F15" s="10"/>
      <c r="G15" s="2"/>
      <c r="H15" s="2"/>
      <c r="I15" s="2"/>
    </row>
    <row r="16" spans="1:10" s="19" customFormat="1" ht="31.2" x14ac:dyDescent="0.3">
      <c r="A16" s="16" t="s">
        <v>50</v>
      </c>
      <c r="B16" s="27" t="s">
        <v>11</v>
      </c>
      <c r="C16" s="27" t="s">
        <v>20</v>
      </c>
      <c r="D16" s="18">
        <v>0.49</v>
      </c>
      <c r="E16" s="75">
        <f>D16*E1*B3</f>
        <v>21854.9604</v>
      </c>
      <c r="F16" s="10"/>
      <c r="G16" s="2"/>
      <c r="H16" s="2"/>
      <c r="I16" s="2"/>
    </row>
    <row r="17" spans="1:10" s="19" customFormat="1" ht="17.399999999999999" thickBot="1" x14ac:dyDescent="0.35">
      <c r="A17" s="16" t="s">
        <v>51</v>
      </c>
      <c r="B17" s="27" t="s">
        <v>11</v>
      </c>
      <c r="C17" s="27" t="s">
        <v>20</v>
      </c>
      <c r="D17" s="18">
        <v>0.2</v>
      </c>
      <c r="E17" s="75">
        <f>D17*E1*B3</f>
        <v>8920.3920000000016</v>
      </c>
      <c r="F17" s="10"/>
      <c r="G17" s="99"/>
      <c r="H17" s="2"/>
      <c r="I17" s="2"/>
      <c r="J17" s="2"/>
    </row>
    <row r="18" spans="1:10" s="19" customFormat="1" x14ac:dyDescent="0.3">
      <c r="A18" s="32" t="s">
        <v>52</v>
      </c>
      <c r="B18" s="33"/>
      <c r="C18" s="33"/>
      <c r="D18" s="34">
        <f>E18/E1/B3</f>
        <v>4.8990663190586252</v>
      </c>
      <c r="E18" s="76">
        <f>E19+E20+E21+E22+E23+E24+E25+E26</f>
        <v>218507.96000000002</v>
      </c>
      <c r="F18" s="10"/>
      <c r="G18" s="2"/>
      <c r="H18" s="2"/>
      <c r="I18" s="2"/>
    </row>
    <row r="19" spans="1:10" s="51" customFormat="1" ht="15.75" customHeight="1" x14ac:dyDescent="0.3">
      <c r="A19" s="12" t="s">
        <v>73</v>
      </c>
      <c r="B19" s="25" t="s">
        <v>55</v>
      </c>
      <c r="C19" s="98" t="s">
        <v>20</v>
      </c>
      <c r="D19" s="14"/>
      <c r="E19" s="74">
        <v>57008</v>
      </c>
      <c r="F19" s="10"/>
      <c r="G19" s="2"/>
      <c r="H19" s="2"/>
      <c r="I19" s="2"/>
    </row>
    <row r="20" spans="1:10" s="19" customFormat="1" ht="15.75" customHeight="1" x14ac:dyDescent="0.3">
      <c r="A20" s="12" t="s">
        <v>62</v>
      </c>
      <c r="B20" s="25" t="s">
        <v>60</v>
      </c>
      <c r="C20" s="98" t="s">
        <v>20</v>
      </c>
      <c r="D20" s="14"/>
      <c r="E20" s="74">
        <f>970.7+1716.42+944.34+1278.36</f>
        <v>4909.82</v>
      </c>
      <c r="F20" s="10"/>
      <c r="G20" s="2"/>
      <c r="H20" s="2"/>
      <c r="I20" s="2"/>
    </row>
    <row r="21" spans="1:10" s="19" customFormat="1" ht="15.75" customHeight="1" x14ac:dyDescent="0.3">
      <c r="A21" s="12" t="s">
        <v>56</v>
      </c>
      <c r="B21" s="25" t="s">
        <v>34</v>
      </c>
      <c r="C21" s="98" t="s">
        <v>20</v>
      </c>
      <c r="D21" s="14"/>
      <c r="E21" s="74">
        <v>12000</v>
      </c>
      <c r="F21" s="10"/>
      <c r="G21" s="2"/>
      <c r="H21" s="2"/>
      <c r="I21" s="2"/>
    </row>
    <row r="22" spans="1:10" s="19" customFormat="1" ht="15.75" customHeight="1" x14ac:dyDescent="0.3">
      <c r="A22" s="12" t="s">
        <v>63</v>
      </c>
      <c r="B22" s="104" t="s">
        <v>64</v>
      </c>
      <c r="C22" s="98" t="s">
        <v>20</v>
      </c>
      <c r="D22" s="14"/>
      <c r="E22" s="74">
        <f>6210+4320</f>
        <v>10530</v>
      </c>
      <c r="F22" s="10"/>
      <c r="G22" s="2"/>
      <c r="H22" s="2"/>
      <c r="I22" s="2"/>
    </row>
    <row r="23" spans="1:10" s="51" customFormat="1" ht="15.75" customHeight="1" x14ac:dyDescent="0.3">
      <c r="A23" s="12" t="s">
        <v>59</v>
      </c>
      <c r="B23" s="25" t="s">
        <v>26</v>
      </c>
      <c r="C23" s="98" t="s">
        <v>20</v>
      </c>
      <c r="D23" s="14"/>
      <c r="E23" s="74">
        <v>5040</v>
      </c>
      <c r="F23" s="10"/>
      <c r="G23" s="2"/>
      <c r="H23" s="2"/>
      <c r="I23" s="2"/>
    </row>
    <row r="24" spans="1:10" s="51" customFormat="1" ht="15.75" customHeight="1" x14ac:dyDescent="0.3">
      <c r="A24" s="12" t="s">
        <v>65</v>
      </c>
      <c r="B24" s="25" t="s">
        <v>61</v>
      </c>
      <c r="C24" s="98" t="s">
        <v>20</v>
      </c>
      <c r="D24" s="14"/>
      <c r="E24" s="74">
        <v>7318.23</v>
      </c>
      <c r="F24" s="10"/>
      <c r="G24" s="2"/>
      <c r="H24" s="2"/>
      <c r="I24" s="2"/>
    </row>
    <row r="25" spans="1:10" s="51" customFormat="1" ht="15.75" customHeight="1" x14ac:dyDescent="0.3">
      <c r="A25" s="12" t="s">
        <v>67</v>
      </c>
      <c r="B25" s="25" t="s">
        <v>68</v>
      </c>
      <c r="C25" s="98" t="s">
        <v>20</v>
      </c>
      <c r="D25" s="14"/>
      <c r="E25" s="74">
        <f>1424.32+1357.29</f>
        <v>2781.6099999999997</v>
      </c>
      <c r="F25" s="10"/>
      <c r="G25" s="2"/>
      <c r="H25" s="2"/>
      <c r="I25" s="2"/>
    </row>
    <row r="26" spans="1:10" s="51" customFormat="1" ht="15.75" customHeight="1" thickBot="1" x14ac:dyDescent="0.35">
      <c r="A26" s="16" t="s">
        <v>66</v>
      </c>
      <c r="B26" s="110" t="s">
        <v>31</v>
      </c>
      <c r="C26" s="27" t="s">
        <v>20</v>
      </c>
      <c r="D26" s="111"/>
      <c r="E26" s="75">
        <v>118920.3</v>
      </c>
      <c r="F26" s="10"/>
      <c r="G26" s="2"/>
      <c r="H26" s="2"/>
      <c r="I26" s="2"/>
    </row>
    <row r="27" spans="1:10" s="24" customFormat="1" ht="15.75" customHeight="1" thickBot="1" x14ac:dyDescent="0.35">
      <c r="A27" s="112" t="s">
        <v>53</v>
      </c>
      <c r="B27" s="113"/>
      <c r="C27" s="113" t="s">
        <v>20</v>
      </c>
      <c r="D27" s="114">
        <f>E27/E1/B3</f>
        <v>1.7257761766523265</v>
      </c>
      <c r="E27" s="115">
        <f>D46+D47</f>
        <v>76973</v>
      </c>
      <c r="F27" s="29"/>
      <c r="G27" s="30"/>
      <c r="H27" s="23"/>
      <c r="I27" s="23"/>
      <c r="J27" s="23"/>
    </row>
    <row r="28" spans="1:10" s="19" customFormat="1" ht="17.399999999999999" thickBot="1" x14ac:dyDescent="0.35">
      <c r="A28" s="83" t="s">
        <v>7</v>
      </c>
      <c r="B28" s="84"/>
      <c r="C28" s="85"/>
      <c r="D28" s="86">
        <f>D8+D9+D15+D16+D18+D27+D17</f>
        <v>21.706871473809674</v>
      </c>
      <c r="E28" s="87">
        <f>E8+E9+E15+E16+E18+E27+E17</f>
        <v>968169.01319999993</v>
      </c>
      <c r="F28" s="42"/>
      <c r="G28" s="4"/>
      <c r="H28" s="2"/>
      <c r="I28" s="2"/>
    </row>
    <row r="29" spans="1:10" s="24" customFormat="1" ht="16.2" thickBot="1" x14ac:dyDescent="0.35">
      <c r="A29" s="127" t="s">
        <v>25</v>
      </c>
      <c r="B29" s="128"/>
      <c r="C29" s="128"/>
      <c r="D29" s="52" t="s">
        <v>28</v>
      </c>
      <c r="E29" s="53" t="s">
        <v>29</v>
      </c>
      <c r="F29" s="35"/>
      <c r="G29" s="29"/>
      <c r="H29" s="54"/>
      <c r="I29" s="23"/>
      <c r="J29" s="23"/>
    </row>
    <row r="30" spans="1:10" s="59" customFormat="1" ht="15.75" customHeight="1" x14ac:dyDescent="0.3">
      <c r="A30" s="43" t="s">
        <v>49</v>
      </c>
      <c r="B30" s="28"/>
      <c r="C30" s="57" t="s">
        <v>24</v>
      </c>
      <c r="D30" s="116">
        <v>74440</v>
      </c>
      <c r="E30" s="80"/>
      <c r="F30" s="44"/>
      <c r="G30" s="58"/>
      <c r="H30" s="58"/>
      <c r="I30" s="58"/>
    </row>
    <row r="31" spans="1:10" s="59" customFormat="1" x14ac:dyDescent="0.3">
      <c r="A31" s="15" t="s">
        <v>12</v>
      </c>
      <c r="B31" s="26"/>
      <c r="C31" s="60" t="s">
        <v>24</v>
      </c>
      <c r="D31" s="117">
        <f>14816/12*E1</f>
        <v>14816</v>
      </c>
      <c r="E31" s="69"/>
      <c r="F31" s="44"/>
      <c r="G31" s="58"/>
      <c r="H31" s="58"/>
      <c r="I31" s="58"/>
    </row>
    <row r="32" spans="1:10" s="59" customFormat="1" ht="15.6" x14ac:dyDescent="0.3">
      <c r="A32" s="15" t="s">
        <v>35</v>
      </c>
      <c r="B32" s="26"/>
      <c r="C32" s="60" t="str">
        <f>C31</f>
        <v>руб.</v>
      </c>
      <c r="D32" s="117">
        <f>2100+8288</f>
        <v>10388</v>
      </c>
      <c r="E32" s="69"/>
      <c r="F32" s="81"/>
      <c r="G32" s="82"/>
    </row>
    <row r="33" spans="1:10" s="59" customFormat="1" ht="15.75" customHeight="1" x14ac:dyDescent="0.3">
      <c r="A33" s="15" t="s">
        <v>36</v>
      </c>
      <c r="B33" s="26"/>
      <c r="C33" s="60" t="s">
        <v>24</v>
      </c>
      <c r="D33" s="117">
        <f>2088.57+1663</f>
        <v>3751.57</v>
      </c>
      <c r="E33" s="69"/>
      <c r="F33" s="45"/>
      <c r="G33" s="58"/>
      <c r="H33" s="58"/>
      <c r="I33" s="58"/>
    </row>
    <row r="34" spans="1:10" s="62" customFormat="1" ht="15.75" customHeight="1" x14ac:dyDescent="0.3">
      <c r="A34" s="15" t="s">
        <v>30</v>
      </c>
      <c r="B34" s="26"/>
      <c r="C34" s="60" t="s">
        <v>24</v>
      </c>
      <c r="D34" s="117">
        <f>B5</f>
        <v>867435</v>
      </c>
      <c r="E34" s="69"/>
      <c r="F34" s="97"/>
      <c r="G34" s="61"/>
      <c r="H34" s="61"/>
      <c r="I34" s="61"/>
    </row>
    <row r="35" spans="1:10" s="62" customFormat="1" ht="15.75" customHeight="1" x14ac:dyDescent="0.3">
      <c r="A35" s="55" t="str">
        <f>A28</f>
        <v>итого расходы</v>
      </c>
      <c r="B35" s="56"/>
      <c r="C35" s="60" t="s">
        <v>24</v>
      </c>
      <c r="D35" s="70"/>
      <c r="E35" s="71">
        <f>E28</f>
        <v>968169.01319999993</v>
      </c>
      <c r="F35" s="46"/>
      <c r="G35" s="61"/>
      <c r="H35" s="61"/>
      <c r="I35" s="61"/>
    </row>
    <row r="36" spans="1:10" s="66" customFormat="1" ht="15.75" customHeight="1" thickBot="1" x14ac:dyDescent="0.35">
      <c r="A36" s="47" t="s">
        <v>14</v>
      </c>
      <c r="B36" s="36"/>
      <c r="C36" s="63" t="s">
        <v>24</v>
      </c>
      <c r="D36" s="72">
        <f>D30+D31+D32+D33+D34-E35</f>
        <v>2661.5568000001367</v>
      </c>
      <c r="E36" s="73"/>
      <c r="F36" s="48"/>
      <c r="G36" s="64"/>
      <c r="H36" s="65"/>
      <c r="I36" s="65"/>
      <c r="J36" s="65"/>
    </row>
    <row r="37" spans="1:10" s="19" customFormat="1" ht="15.6" x14ac:dyDescent="0.3">
      <c r="A37" s="124" t="s">
        <v>45</v>
      </c>
      <c r="B37" s="125"/>
      <c r="C37" s="125"/>
      <c r="D37" s="125"/>
      <c r="E37" s="126"/>
      <c r="F37" s="49"/>
      <c r="G37" s="6"/>
      <c r="H37" s="6"/>
      <c r="I37" s="5"/>
      <c r="J37" s="5"/>
    </row>
    <row r="38" spans="1:10" s="51" customFormat="1" ht="15.6" x14ac:dyDescent="0.3">
      <c r="A38" s="37" t="s">
        <v>22</v>
      </c>
      <c r="B38" s="122" t="s">
        <v>37</v>
      </c>
      <c r="C38" s="122" t="s">
        <v>27</v>
      </c>
      <c r="D38" s="129"/>
      <c r="E38" s="130"/>
      <c r="F38" s="6"/>
      <c r="G38" s="6"/>
      <c r="H38" s="6"/>
      <c r="I38" s="5"/>
      <c r="J38" s="5"/>
    </row>
    <row r="39" spans="1:10" s="51" customFormat="1" ht="62.4" x14ac:dyDescent="0.3">
      <c r="A39" s="12"/>
      <c r="B39" s="123"/>
      <c r="C39" s="100" t="s">
        <v>38</v>
      </c>
      <c r="D39" s="100" t="s">
        <v>39</v>
      </c>
      <c r="E39" s="79" t="s">
        <v>32</v>
      </c>
      <c r="F39" s="6"/>
      <c r="G39" s="6"/>
      <c r="H39" s="6"/>
      <c r="I39" s="5"/>
      <c r="J39" s="5"/>
    </row>
    <row r="40" spans="1:10" s="19" customFormat="1" ht="15.75" customHeight="1" x14ac:dyDescent="0.3">
      <c r="A40" s="22" t="s">
        <v>46</v>
      </c>
      <c r="B40" s="67">
        <v>815583</v>
      </c>
      <c r="C40" s="67">
        <v>815578</v>
      </c>
      <c r="D40" s="67"/>
      <c r="E40" s="68"/>
      <c r="F40" s="50"/>
      <c r="G40" s="6"/>
      <c r="H40" s="6"/>
      <c r="I40" s="5"/>
      <c r="J40" s="5"/>
    </row>
    <row r="41" spans="1:10" s="19" customFormat="1" ht="15.75" customHeight="1" x14ac:dyDescent="0.3">
      <c r="A41" s="22" t="s">
        <v>47</v>
      </c>
      <c r="B41" s="67">
        <v>459761</v>
      </c>
      <c r="C41" s="67">
        <v>434498</v>
      </c>
      <c r="D41" s="67">
        <v>30071</v>
      </c>
      <c r="E41" s="68"/>
      <c r="F41" s="50"/>
      <c r="G41" s="6"/>
      <c r="H41" s="6"/>
      <c r="I41" s="5"/>
      <c r="J41" s="5"/>
    </row>
    <row r="42" spans="1:10" s="19" customFormat="1" ht="15.75" customHeight="1" x14ac:dyDescent="0.3">
      <c r="A42" s="22" t="s">
        <v>40</v>
      </c>
      <c r="B42" s="67">
        <v>98680</v>
      </c>
      <c r="C42" s="67">
        <v>94962</v>
      </c>
      <c r="D42" s="67">
        <v>3720</v>
      </c>
      <c r="E42" s="68"/>
      <c r="F42" s="50"/>
      <c r="G42" s="6"/>
      <c r="H42" s="6"/>
      <c r="I42" s="5"/>
      <c r="J42" s="5"/>
    </row>
    <row r="43" spans="1:10" s="19" customFormat="1" ht="15.75" customHeight="1" x14ac:dyDescent="0.3">
      <c r="A43" s="22" t="s">
        <v>41</v>
      </c>
      <c r="B43" s="67">
        <v>176734</v>
      </c>
      <c r="C43" s="67">
        <v>169038</v>
      </c>
      <c r="D43" s="67">
        <v>8380</v>
      </c>
      <c r="E43" s="68"/>
      <c r="F43" s="50"/>
      <c r="G43" s="6"/>
      <c r="H43" s="6"/>
      <c r="I43" s="5"/>
      <c r="J43" s="5"/>
    </row>
    <row r="44" spans="1:10" s="19" customFormat="1" ht="15.75" customHeight="1" x14ac:dyDescent="0.3">
      <c r="A44" s="22" t="s">
        <v>42</v>
      </c>
      <c r="B44" s="67">
        <v>361335</v>
      </c>
      <c r="C44" s="67">
        <v>320719</v>
      </c>
      <c r="D44" s="67">
        <v>40312</v>
      </c>
      <c r="E44" s="68">
        <v>320</v>
      </c>
      <c r="F44" s="50"/>
      <c r="G44" s="6"/>
      <c r="H44" s="6"/>
      <c r="I44" s="5"/>
      <c r="J44" s="5"/>
    </row>
    <row r="45" spans="1:10" s="19" customFormat="1" ht="15.75" customHeight="1" thickBot="1" x14ac:dyDescent="0.35">
      <c r="A45" s="101" t="s">
        <v>48</v>
      </c>
      <c r="B45" s="102">
        <v>185200</v>
      </c>
      <c r="C45" s="102">
        <v>185209</v>
      </c>
      <c r="D45" s="102"/>
      <c r="E45" s="103"/>
      <c r="F45" s="50"/>
      <c r="G45" s="6"/>
      <c r="H45" s="6"/>
      <c r="I45" s="5"/>
      <c r="J45" s="5"/>
    </row>
    <row r="46" spans="1:10" s="19" customFormat="1" ht="16.2" thickBot="1" x14ac:dyDescent="0.35">
      <c r="A46" s="17" t="s">
        <v>23</v>
      </c>
      <c r="B46" s="77">
        <f>SUM(B40:B45)</f>
        <v>2097293</v>
      </c>
      <c r="C46" s="77">
        <f>SUM(C40:C45)</f>
        <v>2020004</v>
      </c>
      <c r="D46" s="77">
        <f>SUM(D40:D45)</f>
        <v>82483</v>
      </c>
      <c r="E46" s="78">
        <f>SUM(E40:E44)</f>
        <v>320</v>
      </c>
      <c r="F46" s="44"/>
    </row>
    <row r="47" spans="1:10" s="59" customFormat="1" ht="15.75" customHeight="1" thickBot="1" x14ac:dyDescent="0.35">
      <c r="A47" s="88" t="s">
        <v>43</v>
      </c>
      <c r="B47" s="89"/>
      <c r="C47" s="89"/>
      <c r="D47" s="89">
        <f>B41+B42+B43+B44-C41-C42-C43-C44-D41-D42-D43-D44-E44-E41-E42-E43</f>
        <v>-5510</v>
      </c>
      <c r="E47" s="90"/>
      <c r="F47" s="109"/>
    </row>
    <row r="48" spans="1:10" s="1" customFormat="1" ht="16.2" x14ac:dyDescent="0.3">
      <c r="A48" s="119" t="s">
        <v>69</v>
      </c>
      <c r="B48" s="120"/>
      <c r="C48" s="120"/>
      <c r="D48" s="44" t="s">
        <v>44</v>
      </c>
      <c r="E48" s="91">
        <v>1364.1</v>
      </c>
      <c r="F48" s="10"/>
      <c r="G48" s="19"/>
      <c r="H48" s="19"/>
    </row>
    <row r="49" spans="1:8" s="19" customFormat="1" ht="16.2" x14ac:dyDescent="0.3">
      <c r="A49" s="119" t="s">
        <v>70</v>
      </c>
      <c r="B49" s="120"/>
      <c r="C49" s="120"/>
      <c r="D49" s="44" t="s">
        <v>44</v>
      </c>
      <c r="E49" s="91">
        <v>1225.55</v>
      </c>
      <c r="F49" s="6"/>
      <c r="G49" s="92"/>
    </row>
    <row r="50" spans="1:8" s="19" customFormat="1" ht="31.8" customHeight="1" x14ac:dyDescent="0.3">
      <c r="A50" s="119" t="s">
        <v>72</v>
      </c>
      <c r="B50" s="121"/>
      <c r="C50" s="121"/>
      <c r="D50" s="44" t="s">
        <v>44</v>
      </c>
      <c r="E50" s="91">
        <v>1038.48</v>
      </c>
      <c r="F50" s="6"/>
      <c r="G50" s="92"/>
    </row>
    <row r="51" spans="1:8" s="1" customFormat="1" ht="16.2" x14ac:dyDescent="0.3">
      <c r="A51" s="93" t="s">
        <v>71</v>
      </c>
      <c r="B51" s="94"/>
      <c r="C51" s="94"/>
      <c r="D51" s="95" t="s">
        <v>44</v>
      </c>
      <c r="E51" s="96">
        <f>E49-E50</f>
        <v>187.06999999999994</v>
      </c>
      <c r="F51" s="6"/>
      <c r="G51" s="92"/>
    </row>
    <row r="52" spans="1:8" s="1" customFormat="1" ht="15.6" x14ac:dyDescent="0.3">
      <c r="A52" s="31" t="s">
        <v>8</v>
      </c>
      <c r="B52" s="10"/>
      <c r="C52" s="10"/>
      <c r="D52" s="10"/>
      <c r="E52" s="10"/>
      <c r="F52" s="10"/>
      <c r="G52" s="19"/>
      <c r="H52" s="19"/>
    </row>
  </sheetData>
  <mergeCells count="7">
    <mergeCell ref="A49:C49"/>
    <mergeCell ref="A50:C50"/>
    <mergeCell ref="B38:B39"/>
    <mergeCell ref="A37:E37"/>
    <mergeCell ref="A29:C29"/>
    <mergeCell ref="C38:E38"/>
    <mergeCell ref="A48:C48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2020-02-20T12:34:08Z</cp:lastPrinted>
  <dcterms:created xsi:type="dcterms:W3CDTF">2016-04-22T06:39:22Z</dcterms:created>
  <dcterms:modified xsi:type="dcterms:W3CDTF">2020-03-05T10:53:17Z</dcterms:modified>
</cp:coreProperties>
</file>