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9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5" i="1" l="1"/>
  <c r="D9" i="1"/>
  <c r="E18" i="1" l="1"/>
  <c r="D30" i="1" l="1"/>
  <c r="D29" i="1" l="1"/>
  <c r="D45" i="1" l="1"/>
  <c r="D44" i="1"/>
  <c r="E25" i="1" s="1"/>
  <c r="D32" i="1" l="1"/>
  <c r="E17" i="1" l="1"/>
  <c r="E44" i="1" l="1"/>
  <c r="C44" i="1"/>
  <c r="B44" i="1"/>
  <c r="E49" i="1" l="1"/>
  <c r="D14" i="1" l="1"/>
  <c r="D12" i="1" l="1"/>
  <c r="C19" i="1" l="1"/>
  <c r="C33" i="1"/>
  <c r="A33" i="1"/>
  <c r="D25" i="1" l="1"/>
  <c r="D11" i="1" l="1"/>
  <c r="E16" i="1" l="1"/>
  <c r="D15" i="1"/>
  <c r="D13" i="1"/>
  <c r="D10" i="1"/>
  <c r="E8" i="1"/>
  <c r="D18" i="1" l="1"/>
  <c r="D26" i="1" s="1"/>
  <c r="E9" i="1" l="1"/>
  <c r="E26" i="1" s="1"/>
  <c r="E33" i="1" l="1"/>
  <c r="D34" i="1" s="1"/>
</calcChain>
</file>

<file path=xl/sharedStrings.xml><?xml version="1.0" encoding="utf-8"?>
<sst xmlns="http://schemas.openxmlformats.org/spreadsheetml/2006/main" count="98" uniqueCount="69">
  <si>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</si>
  <si>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</si>
  <si>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</si>
  <si>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</si>
  <si>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</si>
  <si>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</si>
  <si>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</si>
  <si>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</si>
  <si>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</si>
  <si>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</si>
  <si>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</si>
  <si>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</si>
  <si>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</si>
  <si>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М. Павлова, д.56</t>
  </si>
  <si>
    <t>Остаток средств на конец периода (+ есть средства, -задолженность)</t>
  </si>
  <si>
    <t>сентябрь</t>
  </si>
  <si>
    <t>единица измерения работы и услуги</t>
  </si>
  <si>
    <t>Цена выполненной работы и услуги в руб.</t>
  </si>
  <si>
    <t>руб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</si>
  <si>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</si>
  <si>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</si>
  <si>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</si>
  <si>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</si>
  <si>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</si>
  <si>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</si>
  <si>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</si>
  <si>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</si>
  <si>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</si>
  <si>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</si>
  <si>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</si>
  <si>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Начислено собственникам</t>
  </si>
  <si>
    <t>прочим потребит. и на производ. нужды</t>
  </si>
  <si>
    <t>Получено средств от сдачи металлолома</t>
  </si>
  <si>
    <t>*электроизмерительные работы</t>
  </si>
  <si>
    <t>май</t>
  </si>
  <si>
    <t>июнь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</si>
  <si>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</si>
  <si>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</si>
  <si>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</si>
  <si>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</si>
  <si>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</si>
  <si>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</si>
  <si>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</si>
  <si>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</si>
  <si>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</si>
  <si>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Отчет по предоставлению коммунальных услуг по жилым помещениям за 2019 г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</si>
  <si>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</si>
  <si>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</si>
  <si>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</si>
  <si>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>Остаток средств на 01/01/2019 г (+ есть средства, -задолженность)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</si>
  <si>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</si>
  <si>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 Обслуживание спецсчета</t>
  </si>
  <si>
    <t>6.Работы по ремонту общедомового имущества всего, в т.ч.</t>
  </si>
  <si>
    <t>7. Расходы на коммун.услуги в целях содержания общего имущества дома</t>
  </si>
  <si>
    <t>Тариф на 1 кв.м., руб</t>
  </si>
  <si>
    <t>февраль</t>
  </si>
  <si>
    <t>работы на общедомовой системе отопления кв.19</t>
  </si>
  <si>
    <t>работы на общедомовой системе электроснабжения</t>
  </si>
  <si>
    <t>март</t>
  </si>
  <si>
    <t>ремонт и обследование лифта</t>
  </si>
  <si>
    <t>ремонт мягкой кровли кв.107</t>
  </si>
  <si>
    <t>*дератизация и дезинсекция мест общего пользования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</si>
  <si>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</si>
  <si>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работы на общедомовой системе ГВС и отопления на вводе дома</t>
  </si>
  <si>
    <t>Начислено взносов на капит.ремонт по состоянию на 01.01.2020г</t>
  </si>
  <si>
    <t>Поступило взносов на капит.ремонт по состоянию на 01.01.2020г</t>
  </si>
  <si>
    <t>Остаток средств на спецсчете на 01.01.2020 г</t>
  </si>
  <si>
    <t>Израсходовано на капремонт со спецсчета в 2019 г(капит.ремонт нижней разводки системы отопления, замена узла учета тепл.энергии)</t>
  </si>
  <si>
    <t>изготовление проектно-сметной документации по капремонту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</si>
</sst>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/>
    <xf numFmtId="1" fontId="2" fillId="0" borderId="0" xfId="0" applyNumberFormat="1" applyFont="1" applyFill="1"/>
    <xf numFmtId="0" fontId="0" fillId="0" borderId="0" xfId="0" applyFill="1"/>
    <xf numFmtId="0" fontId="5" fillId="0" borderId="0" xfId="0" applyFont="1" applyFill="1"/>
    <xf numFmtId="0" fontId="5" fillId="0" borderId="0" xfId="0" applyFont="1" applyFill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2" fontId="5" fillId="0" borderId="8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top"/>
    </xf>
    <xf numFmtId="0" fontId="5" fillId="0" borderId="2" xfId="0" applyNumberFormat="1" applyFont="1" applyFill="1" applyBorder="1" applyAlignment="1">
      <alignment vertical="top" wrapText="1"/>
    </xf>
    <xf numFmtId="0" fontId="4" fillId="0" borderId="0" xfId="0" applyFont="1" applyFill="1" applyBorder="1"/>
    <xf numFmtId="0" fontId="3" fillId="0" borderId="0" xfId="0" applyFont="1" applyFill="1" applyBorder="1"/>
    <xf numFmtId="0" fontId="5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8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8" fillId="2" borderId="4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2" fontId="4" fillId="2" borderId="5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2" fontId="4" fillId="0" borderId="0" xfId="0" applyNumberFormat="1" applyFont="1" applyFill="1" applyAlignment="1">
      <alignment vertical="top"/>
    </xf>
    <xf numFmtId="0" fontId="7" fillId="0" borderId="13" xfId="0" applyFont="1" applyFill="1" applyBorder="1" applyAlignment="1">
      <alignment vertical="top" wrapText="1"/>
    </xf>
    <xf numFmtId="0" fontId="7" fillId="0" borderId="0" xfId="0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1" fontId="5" fillId="0" borderId="0" xfId="0" applyNumberFormat="1" applyFont="1" applyFill="1" applyAlignment="1">
      <alignment vertical="top"/>
    </xf>
    <xf numFmtId="0" fontId="0" fillId="0" borderId="0" xfId="0" applyFont="1" applyFill="1"/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vertical="top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14" xfId="0" applyFont="1" applyFill="1" applyBorder="1" applyAlignment="1">
      <alignment horizontal="center" vertical="top" wrapText="1"/>
    </xf>
    <xf numFmtId="0" fontId="10" fillId="0" borderId="0" xfId="0" applyFont="1" applyFill="1"/>
    <xf numFmtId="0" fontId="7" fillId="0" borderId="1" xfId="0" applyFont="1" applyFill="1" applyBorder="1" applyAlignment="1">
      <alignment horizontal="center" vertical="top" wrapText="1"/>
    </xf>
    <xf numFmtId="0" fontId="11" fillId="0" borderId="0" xfId="0" applyFont="1" applyFill="1"/>
    <xf numFmtId="1" fontId="7" fillId="0" borderId="8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10" fillId="0" borderId="0" xfId="0" applyFont="1" applyFill="1" applyBorder="1"/>
    <xf numFmtId="165" fontId="5" fillId="0" borderId="1" xfId="1" applyNumberFormat="1" applyFont="1" applyFill="1" applyBorder="1" applyAlignment="1">
      <alignment vertical="top"/>
    </xf>
    <xf numFmtId="165" fontId="5" fillId="0" borderId="3" xfId="1" applyNumberFormat="1" applyFont="1" applyFill="1" applyBorder="1" applyAlignment="1">
      <alignment vertical="top"/>
    </xf>
    <xf numFmtId="165" fontId="5" fillId="0" borderId="3" xfId="1" applyNumberFormat="1" applyFont="1" applyFill="1" applyBorder="1" applyAlignment="1">
      <alignment vertical="top" wrapText="1"/>
    </xf>
    <xf numFmtId="165" fontId="5" fillId="0" borderId="9" xfId="1" applyNumberFormat="1" applyFont="1" applyFill="1" applyBorder="1" applyAlignment="1">
      <alignment vertical="top" wrapText="1"/>
    </xf>
    <xf numFmtId="165" fontId="4" fillId="2" borderId="6" xfId="1" applyNumberFormat="1" applyFont="1" applyFill="1" applyBorder="1" applyAlignment="1">
      <alignment vertical="top" wrapText="1"/>
    </xf>
    <xf numFmtId="165" fontId="7" fillId="0" borderId="3" xfId="1" applyNumberFormat="1" applyFont="1" applyFill="1" applyBorder="1" applyAlignment="1">
      <alignment vertical="top" wrapText="1"/>
    </xf>
    <xf numFmtId="165" fontId="7" fillId="0" borderId="8" xfId="1" applyNumberFormat="1" applyFont="1" applyFill="1" applyBorder="1" applyAlignment="1">
      <alignment vertical="top" wrapText="1"/>
    </xf>
    <xf numFmtId="165" fontId="7" fillId="0" borderId="9" xfId="1" applyNumberFormat="1" applyFont="1" applyFill="1" applyBorder="1" applyAlignment="1">
      <alignment vertical="top" wrapText="1"/>
    </xf>
    <xf numFmtId="165" fontId="4" fillId="0" borderId="11" xfId="1" applyNumberFormat="1" applyFont="1" applyFill="1" applyBorder="1" applyAlignment="1">
      <alignment vertical="top"/>
    </xf>
    <xf numFmtId="165" fontId="4" fillId="0" borderId="12" xfId="1" applyNumberFormat="1" applyFont="1" applyFill="1" applyBorder="1" applyAlignment="1">
      <alignment vertical="top"/>
    </xf>
    <xf numFmtId="0" fontId="9" fillId="2" borderId="10" xfId="0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top" wrapText="1"/>
    </xf>
    <xf numFmtId="0" fontId="7" fillId="2" borderId="11" xfId="0" applyFont="1" applyFill="1" applyBorder="1" applyAlignment="1">
      <alignment horizontal="center" vertical="top" wrapText="1"/>
    </xf>
    <xf numFmtId="165" fontId="9" fillId="2" borderId="11" xfId="1" applyNumberFormat="1" applyFont="1" applyFill="1" applyBorder="1" applyAlignment="1">
      <alignment vertical="top" wrapText="1"/>
    </xf>
    <xf numFmtId="165" fontId="9" fillId="2" borderId="12" xfId="1" applyNumberFormat="1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top" wrapText="1"/>
    </xf>
    <xf numFmtId="165" fontId="7" fillId="0" borderId="14" xfId="1" applyNumberFormat="1" applyFont="1" applyFill="1" applyBorder="1" applyAlignment="1">
      <alignment vertical="top" wrapText="1"/>
    </xf>
    <xf numFmtId="0" fontId="12" fillId="0" borderId="0" xfId="0" applyFont="1" applyFill="1" applyAlignment="1">
      <alignment wrapText="1"/>
    </xf>
    <xf numFmtId="0" fontId="4" fillId="2" borderId="10" xfId="0" applyFont="1" applyFill="1" applyBorder="1" applyAlignment="1">
      <alignment vertical="top" wrapText="1"/>
    </xf>
    <xf numFmtId="1" fontId="4" fillId="2" borderId="11" xfId="0" applyNumberFormat="1" applyFont="1" applyFill="1" applyBorder="1" applyAlignment="1">
      <alignment vertical="top" wrapText="1"/>
    </xf>
    <xf numFmtId="1" fontId="5" fillId="2" borderId="11" xfId="0" applyNumberFormat="1" applyFont="1" applyFill="1" applyBorder="1" applyAlignment="1">
      <alignment horizontal="center" vertical="top" wrapText="1"/>
    </xf>
    <xf numFmtId="2" fontId="4" fillId="2" borderId="12" xfId="0" applyNumberFormat="1" applyFont="1" applyFill="1" applyBorder="1" applyAlignment="1">
      <alignment vertical="top" wrapText="1"/>
    </xf>
    <xf numFmtId="165" fontId="4" fillId="2" borderId="12" xfId="1" applyNumberFormat="1" applyFont="1" applyFill="1" applyBorder="1" applyAlignment="1">
      <alignment vertical="top" wrapText="1"/>
    </xf>
    <xf numFmtId="0" fontId="7" fillId="0" borderId="24" xfId="0" applyFont="1" applyFill="1" applyBorder="1" applyAlignment="1">
      <alignment vertical="top" wrapText="1"/>
    </xf>
    <xf numFmtId="165" fontId="7" fillId="0" borderId="19" xfId="1" applyNumberFormat="1" applyFont="1" applyFill="1" applyBorder="1" applyAlignment="1">
      <alignment vertical="top"/>
    </xf>
    <xf numFmtId="165" fontId="7" fillId="0" borderId="20" xfId="1" applyNumberFormat="1" applyFont="1" applyFill="1" applyBorder="1" applyAlignment="1">
      <alignment vertical="top"/>
    </xf>
    <xf numFmtId="0" fontId="7" fillId="0" borderId="0" xfId="0" applyFont="1" applyFill="1" applyAlignment="1">
      <alignment vertical="top" wrapText="1"/>
    </xf>
    <xf numFmtId="166" fontId="9" fillId="0" borderId="0" xfId="1" applyNumberFormat="1" applyFont="1" applyFill="1" applyAlignment="1">
      <alignment vertical="top" wrapText="1"/>
    </xf>
    <xf numFmtId="0" fontId="6" fillId="0" borderId="0" xfId="0" applyFont="1" applyFill="1"/>
    <xf numFmtId="0" fontId="9" fillId="2" borderId="0" xfId="0" applyFont="1" applyFill="1" applyAlignment="1">
      <alignment vertical="top" wrapText="1"/>
    </xf>
    <xf numFmtId="0" fontId="10" fillId="2" borderId="0" xfId="0" applyFont="1" applyFill="1" applyAlignment="1"/>
    <xf numFmtId="0" fontId="7" fillId="2" borderId="0" xfId="0" applyFont="1" applyFill="1" applyAlignment="1">
      <alignment vertical="top" wrapText="1"/>
    </xf>
    <xf numFmtId="166" fontId="9" fillId="2" borderId="0" xfId="1" applyNumberFormat="1" applyFont="1" applyFill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21" xfId="0" applyNumberFormat="1" applyFont="1" applyFill="1" applyBorder="1" applyAlignment="1">
      <alignment vertical="top" wrapText="1"/>
    </xf>
    <xf numFmtId="165" fontId="5" fillId="0" borderId="22" xfId="1" applyNumberFormat="1" applyFont="1" applyFill="1" applyBorder="1" applyAlignment="1">
      <alignment vertical="top"/>
    </xf>
    <xf numFmtId="165" fontId="5" fillId="0" borderId="23" xfId="1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vertical="top" wrapText="1"/>
    </xf>
    <xf numFmtId="1" fontId="5" fillId="0" borderId="8" xfId="0" applyNumberFormat="1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horizontal="center" vertical="top" wrapText="1"/>
    </xf>
    <xf numFmtId="2" fontId="5" fillId="0" borderId="11" xfId="0" applyNumberFormat="1" applyFont="1" applyFill="1" applyBorder="1" applyAlignment="1">
      <alignment vertical="top" wrapText="1"/>
    </xf>
    <xf numFmtId="165" fontId="4" fillId="0" borderId="12" xfId="1" applyNumberFormat="1" applyFont="1" applyFill="1" applyBorder="1" applyAlignment="1">
      <alignment vertical="top" wrapText="1"/>
    </xf>
    <xf numFmtId="165" fontId="7" fillId="0" borderId="15" xfId="1" applyNumberFormat="1" applyFont="1" applyFill="1" applyBorder="1" applyAlignment="1">
      <alignment vertical="top" wrapText="1"/>
    </xf>
    <xf numFmtId="165" fontId="7" fillId="0" borderId="1" xfId="1" applyNumberFormat="1" applyFont="1" applyFill="1" applyBorder="1" applyAlignment="1">
      <alignment vertical="top" wrapText="1"/>
    </xf>
    <xf numFmtId="165" fontId="4" fillId="0" borderId="0" xfId="1" applyNumberFormat="1" applyFont="1" applyFill="1" applyAlignment="1">
      <alignment horizontal="right" vertical="top" wrapText="1"/>
    </xf>
    <xf numFmtId="0" fontId="9" fillId="0" borderId="0" xfId="0" applyFont="1" applyFill="1" applyAlignment="1">
      <alignment vertical="top" wrapText="1"/>
    </xf>
    <xf numFmtId="0" fontId="10" fillId="0" borderId="0" xfId="0" applyFont="1" applyAlignment="1"/>
    <xf numFmtId="0" fontId="0" fillId="0" borderId="0" xfId="0" applyAlignment="1">
      <alignment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4" fillId="0" borderId="4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zoomScale="75" zoomScaleNormal="75" workbookViewId="0">
      <selection activeCell="F9" sqref="F9:F50"/>
    </sheetView>
  </sheetViews>
  <sheetFormatPr defaultRowHeight="15.6" x14ac:dyDescent="0.3"/>
  <cols>
    <col min="1" max="1" width="79.109375" style="9" customWidth="1"/>
    <col min="2" max="2" width="14" style="9" customWidth="1"/>
    <col min="3" max="3" width="13.5546875" style="9" customWidth="1"/>
    <col min="4" max="4" width="14" style="9" customWidth="1"/>
    <col min="5" max="5" width="14.109375" style="9" customWidth="1"/>
    <col min="6" max="6" width="10.6640625" style="5" bestFit="1" customWidth="1"/>
    <col min="7" max="7" width="9.109375" style="3"/>
  </cols>
  <sheetData>
    <row r="1" spans="1:7" s="3" customFormat="1" ht="31.2" x14ac:dyDescent="0.3">
      <c r="A1" s="35" t="s">
        <v>9</v>
      </c>
      <c r="B1" s="9"/>
      <c r="C1" s="9">
        <v>2019</v>
      </c>
      <c r="D1" s="36" t="s">
        <v>19</v>
      </c>
      <c r="E1" s="36">
        <v>12</v>
      </c>
      <c r="F1" s="5"/>
    </row>
    <row r="2" spans="1:7" s="3" customFormat="1" x14ac:dyDescent="0.3">
      <c r="A2" s="37" t="s">
        <v>13</v>
      </c>
      <c r="B2" s="9"/>
      <c r="C2" s="9"/>
      <c r="D2" s="9"/>
      <c r="E2" s="9"/>
      <c r="F2" s="5"/>
    </row>
    <row r="3" spans="1:7" s="3" customFormat="1" x14ac:dyDescent="0.3">
      <c r="A3" s="9" t="s">
        <v>22</v>
      </c>
      <c r="B3" s="9">
        <v>3700</v>
      </c>
      <c r="C3" s="9"/>
      <c r="D3" s="9"/>
      <c r="E3" s="9"/>
      <c r="F3" s="5"/>
    </row>
    <row r="4" spans="1:7" s="3" customFormat="1" x14ac:dyDescent="0.3">
      <c r="A4" s="9" t="s">
        <v>54</v>
      </c>
      <c r="B4" s="9">
        <v>18.100000000000001</v>
      </c>
      <c r="C4" s="9"/>
      <c r="D4" s="9"/>
      <c r="E4" s="9"/>
      <c r="F4" s="5"/>
    </row>
    <row r="5" spans="1:7" s="3" customFormat="1" x14ac:dyDescent="0.3">
      <c r="A5" s="9" t="s">
        <v>20</v>
      </c>
      <c r="B5" s="108">
        <v>888973</v>
      </c>
      <c r="C5" s="38"/>
      <c r="D5" s="38"/>
      <c r="E5" s="9"/>
      <c r="F5" s="38"/>
      <c r="G5" s="9"/>
    </row>
    <row r="6" spans="1:7" s="3" customFormat="1" ht="16.2" thickBot="1" x14ac:dyDescent="0.35">
      <c r="A6" s="9" t="s">
        <v>0</v>
      </c>
      <c r="B6" s="9">
        <v>98.83</v>
      </c>
      <c r="C6" s="9"/>
      <c r="D6" s="9"/>
      <c r="E6" s="9"/>
      <c r="F6" s="38"/>
    </row>
    <row r="7" spans="1:7" s="17" customFormat="1" ht="65.25" customHeight="1" x14ac:dyDescent="0.3">
      <c r="A7" s="6" t="s">
        <v>1</v>
      </c>
      <c r="B7" s="8" t="s">
        <v>10</v>
      </c>
      <c r="C7" s="8" t="s">
        <v>16</v>
      </c>
      <c r="D7" s="8" t="s">
        <v>21</v>
      </c>
      <c r="E7" s="7" t="s">
        <v>17</v>
      </c>
      <c r="F7" s="10"/>
    </row>
    <row r="8" spans="1:7" s="3" customFormat="1" ht="15.75" customHeight="1" x14ac:dyDescent="0.3">
      <c r="A8" s="11" t="s">
        <v>2</v>
      </c>
      <c r="B8" s="93" t="s">
        <v>11</v>
      </c>
      <c r="C8" s="93" t="s">
        <v>18</v>
      </c>
      <c r="D8" s="12">
        <v>1.02</v>
      </c>
      <c r="E8" s="62">
        <f>D8*B3*E1</f>
        <v>45288</v>
      </c>
      <c r="F8" s="5"/>
    </row>
    <row r="9" spans="1:7" s="3" customFormat="1" ht="46.8" x14ac:dyDescent="0.3">
      <c r="A9" s="11" t="s">
        <v>3</v>
      </c>
      <c r="B9" s="93" t="s">
        <v>11</v>
      </c>
      <c r="C9" s="93" t="s">
        <v>18</v>
      </c>
      <c r="D9" s="12">
        <f>5.4+D10+D11+D12+D13+D14+0.05</f>
        <v>6.8932657657657659</v>
      </c>
      <c r="E9" s="62">
        <f>D9*E1*B3</f>
        <v>306061</v>
      </c>
      <c r="F9" s="5"/>
    </row>
    <row r="10" spans="1:7" s="3" customFormat="1" ht="15.75" customHeight="1" x14ac:dyDescent="0.3">
      <c r="A10" s="14" t="s">
        <v>4</v>
      </c>
      <c r="B10" s="93"/>
      <c r="C10" s="93" t="s">
        <v>18</v>
      </c>
      <c r="D10" s="12">
        <f>E10/E1/B3</f>
        <v>0.19864864864864865</v>
      </c>
      <c r="E10" s="62">
        <v>8820</v>
      </c>
      <c r="F10" s="5"/>
    </row>
    <row r="11" spans="1:7" s="3" customFormat="1" ht="15.75" customHeight="1" x14ac:dyDescent="0.3">
      <c r="A11" s="14" t="s">
        <v>5</v>
      </c>
      <c r="B11" s="93"/>
      <c r="C11" s="93" t="s">
        <v>18</v>
      </c>
      <c r="D11" s="12">
        <f>E11/E1/B3</f>
        <v>0.15551801801801801</v>
      </c>
      <c r="E11" s="62">
        <v>6905</v>
      </c>
      <c r="F11" s="5"/>
    </row>
    <row r="12" spans="1:7" s="3" customFormat="1" ht="15.75" customHeight="1" x14ac:dyDescent="0.3">
      <c r="A12" s="14" t="s">
        <v>33</v>
      </c>
      <c r="B12" s="21"/>
      <c r="C12" s="93" t="s">
        <v>25</v>
      </c>
      <c r="D12" s="12">
        <f>E12/B3/E1</f>
        <v>0</v>
      </c>
      <c r="E12" s="62"/>
      <c r="F12" s="5"/>
      <c r="G12" s="4"/>
    </row>
    <row r="13" spans="1:7" s="3" customFormat="1" ht="15.75" customHeight="1" x14ac:dyDescent="0.3">
      <c r="A13" s="14" t="s">
        <v>6</v>
      </c>
      <c r="B13" s="93"/>
      <c r="C13" s="93" t="s">
        <v>18</v>
      </c>
      <c r="D13" s="12">
        <f>E13/B3/E1</f>
        <v>1.0492792792792793</v>
      </c>
      <c r="E13" s="62">
        <v>46588</v>
      </c>
      <c r="F13" s="5"/>
    </row>
    <row r="14" spans="1:7" s="3" customFormat="1" ht="15.75" customHeight="1" x14ac:dyDescent="0.3">
      <c r="A14" s="14" t="s">
        <v>61</v>
      </c>
      <c r="B14" s="93"/>
      <c r="C14" s="93" t="s">
        <v>18</v>
      </c>
      <c r="D14" s="12">
        <f>E14/E1/B3</f>
        <v>3.9819819819819822E-2</v>
      </c>
      <c r="E14" s="62">
        <v>1768</v>
      </c>
      <c r="F14" s="5"/>
    </row>
    <row r="15" spans="1:7" s="3" customFormat="1" ht="47.25" customHeight="1" x14ac:dyDescent="0.3">
      <c r="A15" s="11" t="s">
        <v>62</v>
      </c>
      <c r="B15" s="93" t="s">
        <v>11</v>
      </c>
      <c r="C15" s="93" t="s">
        <v>18</v>
      </c>
      <c r="D15" s="12">
        <f>E15/E1/B3</f>
        <v>6.4021621621621625</v>
      </c>
      <c r="E15" s="62">
        <f>7050*3.36*E1</f>
        <v>284256</v>
      </c>
      <c r="F15" s="9"/>
    </row>
    <row r="16" spans="1:7" s="3" customFormat="1" ht="31.2" x14ac:dyDescent="0.3">
      <c r="A16" s="23" t="s">
        <v>50</v>
      </c>
      <c r="B16" s="25" t="s">
        <v>11</v>
      </c>
      <c r="C16" s="25" t="s">
        <v>18</v>
      </c>
      <c r="D16" s="15">
        <v>0.49</v>
      </c>
      <c r="E16" s="63">
        <f>D16*E1*B3</f>
        <v>21756</v>
      </c>
      <c r="F16" s="5"/>
    </row>
    <row r="17" spans="1:10" s="3" customFormat="1" ht="17.399999999999999" thickBot="1" x14ac:dyDescent="0.35">
      <c r="A17" s="23" t="s">
        <v>51</v>
      </c>
      <c r="B17" s="25" t="s">
        <v>11</v>
      </c>
      <c r="C17" s="25" t="s">
        <v>18</v>
      </c>
      <c r="D17" s="15">
        <v>0.2</v>
      </c>
      <c r="E17" s="63">
        <f>D17*E1*B3</f>
        <v>8880.0000000000018</v>
      </c>
      <c r="F17" s="9"/>
      <c r="G17" s="94"/>
      <c r="H17" s="77"/>
      <c r="I17" s="77"/>
      <c r="J17" s="77"/>
    </row>
    <row r="18" spans="1:10" s="3" customFormat="1" x14ac:dyDescent="0.3">
      <c r="A18" s="31" t="s">
        <v>52</v>
      </c>
      <c r="B18" s="32"/>
      <c r="C18" s="32"/>
      <c r="D18" s="33">
        <f>E18/E1/B3</f>
        <v>1.8388574324324325</v>
      </c>
      <c r="E18" s="64">
        <f>E19+E20+E21+E22+E23+E24</f>
        <v>81645.27</v>
      </c>
      <c r="F18" s="5"/>
    </row>
    <row r="19" spans="1:10" s="46" customFormat="1" x14ac:dyDescent="0.3">
      <c r="A19" s="11" t="s">
        <v>68</v>
      </c>
      <c r="B19" s="21" t="s">
        <v>55</v>
      </c>
      <c r="C19" s="93" t="str">
        <f>C20</f>
        <v>руб</v>
      </c>
      <c r="D19" s="13"/>
      <c r="E19" s="62">
        <v>51122</v>
      </c>
      <c r="F19" s="5"/>
    </row>
    <row r="20" spans="1:10" s="46" customFormat="1" x14ac:dyDescent="0.3">
      <c r="A20" s="11" t="s">
        <v>56</v>
      </c>
      <c r="B20" s="21" t="s">
        <v>55</v>
      </c>
      <c r="C20" s="93" t="s">
        <v>18</v>
      </c>
      <c r="D20" s="13"/>
      <c r="E20" s="62">
        <v>994.5</v>
      </c>
      <c r="F20" s="5"/>
    </row>
    <row r="21" spans="1:10" s="46" customFormat="1" x14ac:dyDescent="0.3">
      <c r="A21" s="11" t="s">
        <v>57</v>
      </c>
      <c r="B21" s="21" t="s">
        <v>58</v>
      </c>
      <c r="C21" s="93" t="s">
        <v>18</v>
      </c>
      <c r="D21" s="13"/>
      <c r="E21" s="62">
        <v>755.15</v>
      </c>
      <c r="F21" s="5"/>
    </row>
    <row r="22" spans="1:10" s="46" customFormat="1" x14ac:dyDescent="0.3">
      <c r="A22" s="11" t="s">
        <v>59</v>
      </c>
      <c r="B22" s="21" t="s">
        <v>34</v>
      </c>
      <c r="C22" s="99" t="s">
        <v>18</v>
      </c>
      <c r="D22" s="13"/>
      <c r="E22" s="62">
        <v>12000</v>
      </c>
      <c r="F22" s="5"/>
    </row>
    <row r="23" spans="1:10" s="46" customFormat="1" ht="15.75" customHeight="1" x14ac:dyDescent="0.3">
      <c r="A23" s="11" t="s">
        <v>60</v>
      </c>
      <c r="B23" s="21" t="s">
        <v>35</v>
      </c>
      <c r="C23" s="93" t="s">
        <v>18</v>
      </c>
      <c r="D23" s="13"/>
      <c r="E23" s="62">
        <v>9483.39</v>
      </c>
      <c r="F23" s="5"/>
    </row>
    <row r="24" spans="1:10" s="46" customFormat="1" ht="16.2" thickBot="1" x14ac:dyDescent="0.35">
      <c r="A24" s="23" t="s">
        <v>63</v>
      </c>
      <c r="B24" s="24" t="s">
        <v>15</v>
      </c>
      <c r="C24" s="25" t="s">
        <v>18</v>
      </c>
      <c r="D24" s="101"/>
      <c r="E24" s="63">
        <v>7290.23</v>
      </c>
      <c r="F24" s="5"/>
    </row>
    <row r="25" spans="1:10" s="20" customFormat="1" ht="16.2" thickBot="1" x14ac:dyDescent="0.35">
      <c r="A25" s="102" t="s">
        <v>53</v>
      </c>
      <c r="B25" s="103"/>
      <c r="C25" s="103" t="s">
        <v>18</v>
      </c>
      <c r="D25" s="104">
        <f>E25/E1/B3</f>
        <v>1.5654054054054054</v>
      </c>
      <c r="E25" s="105">
        <f>D44+D45</f>
        <v>69504</v>
      </c>
      <c r="F25" s="28"/>
      <c r="G25" s="30"/>
      <c r="H25" s="19"/>
      <c r="I25" s="19"/>
      <c r="J25" s="19"/>
    </row>
    <row r="26" spans="1:10" s="3" customFormat="1" ht="15" customHeight="1" thickBot="1" x14ac:dyDescent="0.35">
      <c r="A26" s="78" t="s">
        <v>7</v>
      </c>
      <c r="B26" s="79"/>
      <c r="C26" s="80" t="s">
        <v>18</v>
      </c>
      <c r="D26" s="81">
        <f>D8+D9+D15+D16+D18+D25+D17</f>
        <v>18.409690765765763</v>
      </c>
      <c r="E26" s="82">
        <f>E8+E9+E15+E16+E18+E25+E17</f>
        <v>817390.27</v>
      </c>
      <c r="F26" s="39"/>
      <c r="G26" s="2"/>
    </row>
    <row r="27" spans="1:10" s="20" customFormat="1" ht="16.2" thickBot="1" x14ac:dyDescent="0.35">
      <c r="A27" s="117" t="s">
        <v>26</v>
      </c>
      <c r="B27" s="118"/>
      <c r="C27" s="118"/>
      <c r="D27" s="47" t="s">
        <v>28</v>
      </c>
      <c r="E27" s="48" t="s">
        <v>29</v>
      </c>
      <c r="F27" s="29"/>
      <c r="G27" s="28"/>
      <c r="H27" s="49"/>
      <c r="I27" s="19"/>
      <c r="J27" s="19"/>
    </row>
    <row r="28" spans="1:10" s="53" customFormat="1" ht="15.75" customHeight="1" x14ac:dyDescent="0.3">
      <c r="A28" s="40" t="s">
        <v>49</v>
      </c>
      <c r="B28" s="26"/>
      <c r="C28" s="52" t="s">
        <v>25</v>
      </c>
      <c r="D28" s="76"/>
      <c r="E28" s="106">
        <v>-899</v>
      </c>
      <c r="F28" s="41"/>
    </row>
    <row r="29" spans="1:10" s="53" customFormat="1" x14ac:dyDescent="0.3">
      <c r="A29" s="14" t="s">
        <v>12</v>
      </c>
      <c r="B29" s="22"/>
      <c r="C29" s="54" t="s">
        <v>25</v>
      </c>
      <c r="D29" s="107">
        <f>14816/12*E1</f>
        <v>14816</v>
      </c>
      <c r="E29" s="65"/>
      <c r="F29" s="41"/>
    </row>
    <row r="30" spans="1:10" s="53" customFormat="1" ht="15.75" customHeight="1" x14ac:dyDescent="0.3">
      <c r="A30" s="14" t="s">
        <v>36</v>
      </c>
      <c r="B30" s="22"/>
      <c r="C30" s="54" t="s">
        <v>25</v>
      </c>
      <c r="D30" s="107">
        <f>2611.97+2801.29+723.35</f>
        <v>6136.6100000000006</v>
      </c>
      <c r="E30" s="65"/>
      <c r="F30" s="41"/>
    </row>
    <row r="31" spans="1:10" s="53" customFormat="1" x14ac:dyDescent="0.3">
      <c r="A31" s="14" t="s">
        <v>32</v>
      </c>
      <c r="B31" s="22"/>
      <c r="C31" s="54" t="s">
        <v>25</v>
      </c>
      <c r="D31" s="107">
        <v>8358</v>
      </c>
      <c r="E31" s="65"/>
      <c r="F31" s="41"/>
    </row>
    <row r="32" spans="1:10" s="55" customFormat="1" ht="15.75" customHeight="1" x14ac:dyDescent="0.3">
      <c r="A32" s="14" t="s">
        <v>30</v>
      </c>
      <c r="B32" s="22"/>
      <c r="C32" s="54" t="s">
        <v>25</v>
      </c>
      <c r="D32" s="107">
        <f>B5</f>
        <v>888973</v>
      </c>
      <c r="E32" s="65"/>
      <c r="F32" s="42"/>
    </row>
    <row r="33" spans="1:10" s="55" customFormat="1" ht="15.75" customHeight="1" thickBot="1" x14ac:dyDescent="0.35">
      <c r="A33" s="50" t="str">
        <f>A26</f>
        <v>итого расходы</v>
      </c>
      <c r="B33" s="51"/>
      <c r="C33" s="56" t="str">
        <f>C26</f>
        <v>руб</v>
      </c>
      <c r="D33" s="66"/>
      <c r="E33" s="67">
        <f>E26</f>
        <v>817390.27</v>
      </c>
      <c r="F33" s="42"/>
    </row>
    <row r="34" spans="1:10" s="59" customFormat="1" ht="15.75" customHeight="1" thickBot="1" x14ac:dyDescent="0.35">
      <c r="A34" s="70" t="s">
        <v>14</v>
      </c>
      <c r="B34" s="71"/>
      <c r="C34" s="72" t="s">
        <v>25</v>
      </c>
      <c r="D34" s="73">
        <f>E28+D29+D30+D31+D32-E33</f>
        <v>99994.339999999967</v>
      </c>
      <c r="E34" s="74"/>
      <c r="F34" s="43"/>
      <c r="G34" s="57"/>
      <c r="H34" s="58"/>
      <c r="I34" s="58"/>
      <c r="J34" s="58"/>
    </row>
    <row r="35" spans="1:10" s="3" customFormat="1" x14ac:dyDescent="0.3">
      <c r="A35" s="114" t="s">
        <v>45</v>
      </c>
      <c r="B35" s="115"/>
      <c r="C35" s="115"/>
      <c r="D35" s="115"/>
      <c r="E35" s="116"/>
      <c r="F35" s="44"/>
      <c r="G35" s="5"/>
      <c r="H35" s="5"/>
      <c r="I35" s="4"/>
      <c r="J35" s="4"/>
    </row>
    <row r="36" spans="1:10" s="46" customFormat="1" x14ac:dyDescent="0.3">
      <c r="A36" s="34" t="s">
        <v>23</v>
      </c>
      <c r="B36" s="112" t="s">
        <v>37</v>
      </c>
      <c r="C36" s="112" t="s">
        <v>27</v>
      </c>
      <c r="D36" s="119"/>
      <c r="E36" s="120"/>
      <c r="F36" s="5"/>
      <c r="G36" s="5"/>
      <c r="H36" s="5"/>
      <c r="I36" s="4"/>
      <c r="J36" s="4"/>
    </row>
    <row r="37" spans="1:10" s="46" customFormat="1" ht="62.4" x14ac:dyDescent="0.3">
      <c r="A37" s="11"/>
      <c r="B37" s="113"/>
      <c r="C37" s="95" t="s">
        <v>38</v>
      </c>
      <c r="D37" s="95" t="s">
        <v>39</v>
      </c>
      <c r="E37" s="75" t="s">
        <v>31</v>
      </c>
      <c r="F37" s="5"/>
      <c r="G37" s="5"/>
      <c r="H37" s="5"/>
      <c r="I37" s="4"/>
      <c r="J37" s="4"/>
    </row>
    <row r="38" spans="1:10" s="3" customFormat="1" ht="15.75" customHeight="1" x14ac:dyDescent="0.3">
      <c r="A38" s="18" t="s">
        <v>46</v>
      </c>
      <c r="B38" s="60">
        <v>797514</v>
      </c>
      <c r="C38" s="60">
        <v>797498</v>
      </c>
      <c r="D38" s="60"/>
      <c r="E38" s="61"/>
      <c r="F38" s="45"/>
      <c r="G38" s="5"/>
      <c r="H38" s="5"/>
      <c r="I38" s="4"/>
      <c r="J38" s="4"/>
    </row>
    <row r="39" spans="1:10" s="3" customFormat="1" ht="15.75" customHeight="1" x14ac:dyDescent="0.3">
      <c r="A39" s="18" t="s">
        <v>47</v>
      </c>
      <c r="B39" s="60">
        <v>444124</v>
      </c>
      <c r="C39" s="60">
        <v>424836</v>
      </c>
      <c r="D39" s="60">
        <v>33253</v>
      </c>
      <c r="E39" s="61"/>
      <c r="F39" s="45"/>
      <c r="G39" s="5"/>
      <c r="H39" s="5"/>
      <c r="I39" s="4"/>
      <c r="J39" s="4"/>
    </row>
    <row r="40" spans="1:10" s="3" customFormat="1" ht="15.75" customHeight="1" x14ac:dyDescent="0.3">
      <c r="A40" s="18" t="s">
        <v>40</v>
      </c>
      <c r="B40" s="60">
        <v>97616</v>
      </c>
      <c r="C40" s="60">
        <v>93702</v>
      </c>
      <c r="D40" s="60">
        <v>3922</v>
      </c>
      <c r="E40" s="61"/>
      <c r="F40" s="45"/>
      <c r="G40" s="5"/>
      <c r="H40" s="5"/>
      <c r="I40" s="4"/>
      <c r="J40" s="4"/>
    </row>
    <row r="41" spans="1:10" s="3" customFormat="1" ht="15.75" customHeight="1" x14ac:dyDescent="0.3">
      <c r="A41" s="18" t="s">
        <v>41</v>
      </c>
      <c r="B41" s="60">
        <v>173364</v>
      </c>
      <c r="C41" s="60">
        <v>166272</v>
      </c>
      <c r="D41" s="60">
        <v>9047</v>
      </c>
      <c r="E41" s="61"/>
      <c r="F41" s="45"/>
      <c r="G41" s="5"/>
      <c r="H41" s="5"/>
      <c r="I41" s="4"/>
      <c r="J41" s="4"/>
    </row>
    <row r="42" spans="1:10" s="3" customFormat="1" ht="15.75" customHeight="1" x14ac:dyDescent="0.3">
      <c r="A42" s="18" t="s">
        <v>42</v>
      </c>
      <c r="B42" s="60">
        <v>345745</v>
      </c>
      <c r="C42" s="60">
        <v>306218</v>
      </c>
      <c r="D42" s="60">
        <v>39274</v>
      </c>
      <c r="E42" s="61">
        <v>317</v>
      </c>
      <c r="F42" s="45"/>
      <c r="G42" s="5"/>
      <c r="H42" s="5"/>
      <c r="I42" s="4"/>
      <c r="J42" s="4"/>
    </row>
    <row r="43" spans="1:10" s="3" customFormat="1" ht="15.75" customHeight="1" thickBot="1" x14ac:dyDescent="0.35">
      <c r="A43" s="96" t="s">
        <v>48</v>
      </c>
      <c r="B43" s="97">
        <v>196459</v>
      </c>
      <c r="C43" s="97">
        <v>196439</v>
      </c>
      <c r="D43" s="97"/>
      <c r="E43" s="98"/>
      <c r="F43" s="45"/>
      <c r="G43" s="5"/>
      <c r="H43" s="5"/>
      <c r="I43" s="4"/>
      <c r="J43" s="4"/>
    </row>
    <row r="44" spans="1:10" s="3" customFormat="1" ht="16.2" thickBot="1" x14ac:dyDescent="0.35">
      <c r="A44" s="27" t="s">
        <v>24</v>
      </c>
      <c r="B44" s="68">
        <f>SUM(B38:B43)</f>
        <v>2054822</v>
      </c>
      <c r="C44" s="68">
        <f>SUM(C38:C43)</f>
        <v>1984965</v>
      </c>
      <c r="D44" s="68">
        <f>SUM(D38:D43)</f>
        <v>85496</v>
      </c>
      <c r="E44" s="69">
        <f>SUM(E38:E42)</f>
        <v>317</v>
      </c>
      <c r="F44" s="86"/>
    </row>
    <row r="45" spans="1:10" s="53" customFormat="1" ht="15.75" customHeight="1" thickBot="1" x14ac:dyDescent="0.35">
      <c r="A45" s="83" t="s">
        <v>43</v>
      </c>
      <c r="B45" s="84"/>
      <c r="C45" s="84"/>
      <c r="D45" s="84">
        <f>B39+B40+B41+B42-C39-C40-C41-C42-D39-D40-D41-D42-E42-E39-E40-E41</f>
        <v>-15992</v>
      </c>
      <c r="E45" s="85"/>
      <c r="F45" s="100"/>
    </row>
    <row r="46" spans="1:10" s="1" customFormat="1" ht="16.2" x14ac:dyDescent="0.3">
      <c r="A46" s="109" t="s">
        <v>64</v>
      </c>
      <c r="B46" s="110"/>
      <c r="C46" s="110"/>
      <c r="D46" s="86" t="s">
        <v>44</v>
      </c>
      <c r="E46" s="87">
        <v>1361.2</v>
      </c>
      <c r="F46" s="9"/>
      <c r="G46" s="3"/>
      <c r="H46" s="3"/>
    </row>
    <row r="47" spans="1:10" s="3" customFormat="1" ht="16.2" x14ac:dyDescent="0.3">
      <c r="A47" s="109" t="s">
        <v>65</v>
      </c>
      <c r="B47" s="110"/>
      <c r="C47" s="110"/>
      <c r="D47" s="86" t="s">
        <v>44</v>
      </c>
      <c r="E47" s="87">
        <v>1231.3900000000001</v>
      </c>
      <c r="F47" s="5"/>
      <c r="G47" s="88"/>
    </row>
    <row r="48" spans="1:10" s="3" customFormat="1" ht="30.6" customHeight="1" x14ac:dyDescent="0.3">
      <c r="A48" s="109" t="s">
        <v>67</v>
      </c>
      <c r="B48" s="111"/>
      <c r="C48" s="111"/>
      <c r="D48" s="86" t="s">
        <v>44</v>
      </c>
      <c r="E48" s="87">
        <v>827.68</v>
      </c>
      <c r="F48" s="5"/>
      <c r="G48" s="88"/>
    </row>
    <row r="49" spans="1:8" s="1" customFormat="1" ht="16.2" x14ac:dyDescent="0.3">
      <c r="A49" s="89" t="s">
        <v>66</v>
      </c>
      <c r="B49" s="90"/>
      <c r="C49" s="90"/>
      <c r="D49" s="91" t="s">
        <v>44</v>
      </c>
      <c r="E49" s="92">
        <f>E47-E48</f>
        <v>403.71000000000015</v>
      </c>
      <c r="F49" s="5"/>
      <c r="G49" s="88"/>
    </row>
    <row r="50" spans="1:8" s="1" customFormat="1" x14ac:dyDescent="0.3">
      <c r="A50" s="16" t="s">
        <v>8</v>
      </c>
      <c r="B50" s="9"/>
      <c r="C50" s="9"/>
      <c r="D50" s="9"/>
      <c r="E50" s="9"/>
      <c r="F50" s="9"/>
      <c r="G50" s="3"/>
      <c r="H50" s="3"/>
    </row>
  </sheetData>
  <mergeCells count="7">
    <mergeCell ref="A47:C47"/>
    <mergeCell ref="A48:C48"/>
    <mergeCell ref="B36:B37"/>
    <mergeCell ref="A35:E35"/>
    <mergeCell ref="A27:C27"/>
    <mergeCell ref="C36:E36"/>
    <mergeCell ref="A46:C46"/>
  </mergeCells>
  <pageMargins left="0.31496062992125984" right="0.31496062992125984" top="0.35433070866141736" bottom="0.35433070866141736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2020-02-20T12:39:10Z</cp:lastPrinted>
  <dcterms:created xsi:type="dcterms:W3CDTF">2016-04-22T06:39:22Z</dcterms:created>
  <dcterms:modified xsi:type="dcterms:W3CDTF">2020-03-05T10:53:33Z</dcterms:modified>
</cp:coreProperties>
</file>