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D31" i="1" l="1"/>
  <c r="E31" i="1"/>
  <c r="D37" i="1" l="1"/>
  <c r="D35" i="1" l="1"/>
  <c r="E20" i="1" l="1"/>
  <c r="E19" i="1" l="1"/>
  <c r="E25" i="1" l="1"/>
  <c r="D51" i="1" l="1"/>
  <c r="D50" i="1"/>
  <c r="D14" i="1" l="1"/>
  <c r="E21" i="1" l="1"/>
  <c r="E50" i="1" l="1"/>
  <c r="C50" i="1"/>
  <c r="B50" i="1"/>
  <c r="E55" i="1" l="1"/>
  <c r="E17" i="1" l="1"/>
  <c r="D38" i="1"/>
  <c r="C36" i="1"/>
  <c r="D12" i="1"/>
  <c r="C32" i="1" l="1"/>
  <c r="C39" i="1" s="1"/>
  <c r="A39" i="1"/>
  <c r="E18" i="1"/>
  <c r="D11" i="1" l="1"/>
  <c r="D10" i="1"/>
  <c r="D13" i="1"/>
  <c r="D15" i="1"/>
  <c r="D32" i="1" s="1"/>
  <c r="E16" i="1"/>
  <c r="E8" i="1"/>
  <c r="E9" i="1" l="1"/>
  <c r="E32" i="1" s="1"/>
  <c r="D18" i="1"/>
  <c r="E39" i="1" l="1"/>
  <c r="D40" i="1" s="1"/>
</calcChain>
</file>

<file path=xl/sharedStrings.xml><?xml version="1.0" encoding="utf-8"?>
<sst xmlns="http://schemas.openxmlformats.org/spreadsheetml/2006/main" count="115" uniqueCount="76">
  <si>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</si>
  <si>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</si>
  <si>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</si>
  <si>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</si>
  <si>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</si>
  <si>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</si>
  <si>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</si>
  <si>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</si>
  <si>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</si>
  <si>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</si>
  <si>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</si>
  <si>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</si>
  <si>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</si>
  <si>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д.58</t>
  </si>
  <si>
    <t>Остаток средств на конец периода (+ есть средства, -задолженность)</t>
  </si>
  <si>
    <t>июль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</si>
  <si>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</si>
  <si>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</si>
  <si>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</si>
  <si>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</si>
  <si>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</si>
  <si>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</si>
  <si>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</si>
  <si>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</si>
  <si>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</si>
  <si>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</si>
  <si>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</si>
  <si>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</si>
  <si>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</si>
  <si>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</si>
  <si>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</si>
  <si>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</si>
  <si>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</si>
  <si>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</si>
  <si>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</si>
  <si>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июнь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</si>
  <si>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</si>
  <si>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</si>
  <si>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</si>
  <si>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</si>
  <si>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</si>
  <si>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</si>
  <si>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</si>
  <si>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</si>
  <si>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</si>
  <si>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</si>
  <si>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</si>
  <si>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</si>
  <si>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</si>
  <si>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</si>
  <si>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</si>
  <si>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</si>
  <si>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</si>
  <si>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</si>
  <si>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</si>
  <si>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февраль</t>
  </si>
  <si>
    <t>ремонт и обследование лифтов п 1,2,3,4</t>
  </si>
  <si>
    <t>в теч.года</t>
  </si>
  <si>
    <t>ремонт мягкой кровли кв.108</t>
  </si>
  <si>
    <t>ремонт и восстановление межпанельных швов кв.70,121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</si>
  <si>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</si>
  <si>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</si>
  <si>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кровли балконных козырьков кв.105,108</t>
  </si>
  <si>
    <t>работы на общедомовой системе отопления кв.26,89,98,133,38а,46</t>
  </si>
  <si>
    <t>косметический ремонт п.3</t>
  </si>
  <si>
    <t>замена мусороприемных клапанов в п.3</t>
  </si>
  <si>
    <t>работы на общедомовой системе канализации кв.34,33</t>
  </si>
  <si>
    <t>янв,сент</t>
  </si>
  <si>
    <t>ремонт штукатурки откосов на пластик.окнах в поъезде 3,4</t>
  </si>
  <si>
    <t>изготовление и установка пластиковых окон в п.3,4</t>
  </si>
  <si>
    <t>работы на общедомовой системе ГВС и отопления на вводе дома</t>
  </si>
  <si>
    <t>работы на общедомовой системе электроснабжения кв.68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</si>
  <si>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</si>
  <si>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</si>
  <si>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</si>
  <si>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г(капит.ремонт нижней разводки отопления, замена узла учета тепл.энергии, ремонт нижней разводки счистемы ГВС)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</si>
</sst>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7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2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9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165" fontId="7" fillId="0" borderId="26" xfId="1" applyNumberFormat="1" applyFont="1" applyFill="1" applyBorder="1" applyAlignment="1">
      <alignment vertical="top"/>
    </xf>
    <xf numFmtId="165" fontId="7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0" fillId="0" borderId="0" xfId="0" applyFont="1" applyFill="1"/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6" fillId="0" borderId="5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165" fontId="7" fillId="0" borderId="18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topLeftCell="A40" zoomScale="75" zoomScaleNormal="75" workbookViewId="0">
      <selection activeCell="F43" sqref="F43:F51"/>
    </sheetView>
  </sheetViews>
  <sheetFormatPr defaultRowHeight="16.8" x14ac:dyDescent="0.3"/>
  <cols>
    <col min="1" max="1" width="79" style="9" customWidth="1"/>
    <col min="2" max="2" width="14.88671875" style="9" customWidth="1"/>
    <col min="3" max="3" width="13.88671875" style="9" customWidth="1"/>
    <col min="4" max="4" width="14" style="9" customWidth="1"/>
    <col min="5" max="5" width="14.6640625" style="9" customWidth="1"/>
    <col min="6" max="6" width="10.6640625" style="9" bestFit="1" customWidth="1"/>
    <col min="7" max="7" width="9.109375" style="23"/>
    <col min="8" max="17" width="9.109375" style="5"/>
    <col min="18" max="22" width="9.109375" style="2"/>
  </cols>
  <sheetData>
    <row r="1" spans="1:17" s="2" customFormat="1" ht="31.2" x14ac:dyDescent="0.3">
      <c r="A1" s="49" t="s">
        <v>9</v>
      </c>
      <c r="B1" s="9"/>
      <c r="C1" s="9">
        <v>2019</v>
      </c>
      <c r="D1" s="50" t="s">
        <v>19</v>
      </c>
      <c r="E1" s="50">
        <v>12</v>
      </c>
      <c r="F1" s="9"/>
      <c r="G1" s="40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2" customFormat="1" x14ac:dyDescent="0.3">
      <c r="A2" s="51" t="s">
        <v>13</v>
      </c>
      <c r="B2" s="9"/>
      <c r="C2" s="9"/>
      <c r="D2" s="9"/>
      <c r="E2" s="9"/>
      <c r="F2" s="9"/>
      <c r="G2" s="40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2" customFormat="1" x14ac:dyDescent="0.3">
      <c r="A3" s="9" t="s">
        <v>23</v>
      </c>
      <c r="B3" s="9">
        <v>7728.1</v>
      </c>
      <c r="C3" s="9"/>
      <c r="D3" s="9"/>
      <c r="E3" s="9"/>
      <c r="F3" s="9"/>
      <c r="G3" s="40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2" customFormat="1" x14ac:dyDescent="0.3">
      <c r="A4" s="9" t="s">
        <v>54</v>
      </c>
      <c r="B4" s="9">
        <v>19.95</v>
      </c>
      <c r="C4" s="9">
        <v>20.010000000000002</v>
      </c>
      <c r="D4" s="9"/>
      <c r="E4" s="9"/>
      <c r="F4" s="9"/>
      <c r="G4" s="40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" customFormat="1" x14ac:dyDescent="0.3">
      <c r="A5" s="9" t="s">
        <v>20</v>
      </c>
      <c r="B5" s="131">
        <v>1852831</v>
      </c>
      <c r="C5" s="52"/>
      <c r="D5" s="52"/>
      <c r="E5" s="9"/>
      <c r="F5" s="52"/>
      <c r="G5" s="9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" customFormat="1" ht="16.2" thickBot="1" x14ac:dyDescent="0.35">
      <c r="A6" s="9" t="s">
        <v>0</v>
      </c>
      <c r="B6" s="9">
        <v>103.16</v>
      </c>
      <c r="C6" s="9"/>
      <c r="D6" s="9"/>
      <c r="E6" s="9"/>
      <c r="F6" s="52"/>
    </row>
    <row r="7" spans="1:17" s="3" customFormat="1" ht="64.5" customHeight="1" x14ac:dyDescent="0.3">
      <c r="A7" s="10" t="s">
        <v>1</v>
      </c>
      <c r="B7" s="12" t="s">
        <v>10</v>
      </c>
      <c r="C7" s="12" t="s">
        <v>17</v>
      </c>
      <c r="D7" s="12" t="s">
        <v>21</v>
      </c>
      <c r="E7" s="11" t="s">
        <v>18</v>
      </c>
      <c r="F7" s="13"/>
      <c r="G7" s="13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2" customFormat="1" ht="15.75" customHeight="1" x14ac:dyDescent="0.3">
      <c r="A8" s="14" t="s">
        <v>2</v>
      </c>
      <c r="B8" s="30" t="s">
        <v>11</v>
      </c>
      <c r="C8" s="116" t="s">
        <v>22</v>
      </c>
      <c r="D8" s="15">
        <v>1.02</v>
      </c>
      <c r="E8" s="91">
        <f>D8*B3*E1</f>
        <v>94591.944000000003</v>
      </c>
      <c r="F8" s="9"/>
      <c r="G8" s="117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2" customFormat="1" ht="46.8" x14ac:dyDescent="0.3">
      <c r="A9" s="14" t="s">
        <v>3</v>
      </c>
      <c r="B9" s="30" t="s">
        <v>11</v>
      </c>
      <c r="C9" s="116" t="s">
        <v>22</v>
      </c>
      <c r="D9" s="15">
        <f>5.4+D10+D11+D12+D13+D14+0.08</f>
        <v>7.6704694124903501</v>
      </c>
      <c r="E9" s="91">
        <f>D9*E1*B3</f>
        <v>711337.85600000015</v>
      </c>
      <c r="F9" s="9"/>
      <c r="G9" s="117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2" customFormat="1" ht="15.75" customHeight="1" x14ac:dyDescent="0.3">
      <c r="A10" s="16" t="s">
        <v>4</v>
      </c>
      <c r="B10" s="30"/>
      <c r="C10" s="116" t="s">
        <v>22</v>
      </c>
      <c r="D10" s="15">
        <f>E10/E1/B3</f>
        <v>0.14190637629775321</v>
      </c>
      <c r="E10" s="91">
        <v>13160</v>
      </c>
      <c r="F10" s="9"/>
      <c r="G10" s="117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2" customFormat="1" ht="15.75" customHeight="1" x14ac:dyDescent="0.3">
      <c r="A11" s="16" t="s">
        <v>5</v>
      </c>
      <c r="B11" s="30"/>
      <c r="C11" s="116" t="s">
        <v>22</v>
      </c>
      <c r="D11" s="15">
        <f>E11/E1/B3</f>
        <v>0</v>
      </c>
      <c r="E11" s="91"/>
      <c r="F11" s="9"/>
      <c r="G11" s="11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2" customFormat="1" ht="15.75" customHeight="1" x14ac:dyDescent="0.3">
      <c r="A12" s="16" t="s">
        <v>31</v>
      </c>
      <c r="B12" s="30"/>
      <c r="C12" s="116" t="s">
        <v>22</v>
      </c>
      <c r="D12" s="15">
        <f>E12/E1/B3</f>
        <v>0</v>
      </c>
      <c r="E12" s="91"/>
      <c r="F12" s="9"/>
      <c r="G12" s="117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2" customFormat="1" ht="15.75" customHeight="1" x14ac:dyDescent="0.3">
      <c r="A13" s="16" t="s">
        <v>6</v>
      </c>
      <c r="B13" s="30"/>
      <c r="C13" s="116" t="s">
        <v>22</v>
      </c>
      <c r="D13" s="15">
        <f>E13/B3/E1</f>
        <v>2.009484866914248</v>
      </c>
      <c r="E13" s="91">
        <v>186354</v>
      </c>
      <c r="F13" s="9"/>
      <c r="G13" s="117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127" customFormat="1" ht="15.6" x14ac:dyDescent="0.3">
      <c r="A14" s="16" t="s">
        <v>60</v>
      </c>
      <c r="B14" s="98"/>
      <c r="C14" s="125" t="s">
        <v>22</v>
      </c>
      <c r="D14" s="15">
        <f>E14/B3/E1</f>
        <v>3.9078169278347848E-2</v>
      </c>
      <c r="E14" s="91">
        <v>3624</v>
      </c>
      <c r="F14" s="20"/>
      <c r="G14" s="20"/>
      <c r="H14" s="60"/>
      <c r="I14" s="126"/>
      <c r="J14" s="126"/>
    </row>
    <row r="15" spans="1:17" s="2" customFormat="1" ht="46.8" x14ac:dyDescent="0.3">
      <c r="A15" s="14" t="s">
        <v>61</v>
      </c>
      <c r="B15" s="30" t="s">
        <v>11</v>
      </c>
      <c r="C15" s="116" t="s">
        <v>22</v>
      </c>
      <c r="D15" s="15">
        <f>E15/E1/B3</f>
        <v>5.0286616374011723</v>
      </c>
      <c r="E15" s="91">
        <f>11430*3.4*E1</f>
        <v>466344</v>
      </c>
      <c r="F15" s="9"/>
      <c r="G15" s="117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2" customFormat="1" ht="31.2" x14ac:dyDescent="0.3">
      <c r="A16" s="32" t="s">
        <v>50</v>
      </c>
      <c r="B16" s="33" t="s">
        <v>11</v>
      </c>
      <c r="C16" s="34" t="s">
        <v>22</v>
      </c>
      <c r="D16" s="17">
        <v>0.49</v>
      </c>
      <c r="E16" s="92">
        <f>D16*E1*B3</f>
        <v>45441.228000000003</v>
      </c>
      <c r="F16" s="9"/>
      <c r="G16" s="117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2" customFormat="1" ht="17.399999999999999" thickBot="1" x14ac:dyDescent="0.35">
      <c r="A17" s="32" t="s">
        <v>51</v>
      </c>
      <c r="B17" s="33" t="s">
        <v>11</v>
      </c>
      <c r="C17" s="34" t="s">
        <v>22</v>
      </c>
      <c r="D17" s="17">
        <v>0.2</v>
      </c>
      <c r="E17" s="92">
        <f>D17*B3*E1</f>
        <v>18547.440000000002</v>
      </c>
      <c r="F17" s="9"/>
      <c r="G17" s="117"/>
      <c r="H17" s="5"/>
      <c r="I17" s="5"/>
      <c r="J17" s="5"/>
    </row>
    <row r="18" spans="1:17" s="2" customFormat="1" x14ac:dyDescent="0.3">
      <c r="A18" s="44" t="s">
        <v>52</v>
      </c>
      <c r="B18" s="45"/>
      <c r="C18" s="45"/>
      <c r="D18" s="46">
        <f>E18/E1/B3</f>
        <v>4.5991877046104479</v>
      </c>
      <c r="E18" s="93">
        <f>E19+E20+E21+E22+E23+E24+E25+E26+E27+E28+E29+E30</f>
        <v>426515.79000000004</v>
      </c>
      <c r="F18" s="9"/>
      <c r="G18" s="4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62" customFormat="1" ht="15.75" customHeight="1" x14ac:dyDescent="0.3">
      <c r="A19" s="14" t="s">
        <v>63</v>
      </c>
      <c r="B19" s="30" t="s">
        <v>57</v>
      </c>
      <c r="C19" s="39" t="s">
        <v>22</v>
      </c>
      <c r="D19" s="18"/>
      <c r="E19" s="91">
        <f>1032.98+956.89+1238.31+1259.24+818.05+2946.35</f>
        <v>8251.82</v>
      </c>
      <c r="F19" s="9"/>
      <c r="G19" s="99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4" customFormat="1" ht="15.75" customHeight="1" x14ac:dyDescent="0.3">
      <c r="A20" s="14" t="s">
        <v>66</v>
      </c>
      <c r="B20" s="30" t="s">
        <v>67</v>
      </c>
      <c r="C20" s="39" t="s">
        <v>22</v>
      </c>
      <c r="D20" s="18"/>
      <c r="E20" s="91">
        <f>2734.66+1445.59</f>
        <v>4180.25</v>
      </c>
      <c r="F20" s="51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4" customFormat="1" ht="15.75" customHeight="1" x14ac:dyDescent="0.3">
      <c r="A21" s="14" t="s">
        <v>71</v>
      </c>
      <c r="B21" s="30" t="s">
        <v>55</v>
      </c>
      <c r="C21" s="39" t="s">
        <v>22</v>
      </c>
      <c r="D21" s="18"/>
      <c r="E21" s="91">
        <f>2033.94</f>
        <v>2033.94</v>
      </c>
      <c r="F21" s="51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62" customFormat="1" ht="15.75" customHeight="1" x14ac:dyDescent="0.3">
      <c r="A22" s="14" t="s">
        <v>56</v>
      </c>
      <c r="B22" s="30" t="s">
        <v>35</v>
      </c>
      <c r="C22" s="39" t="s">
        <v>22</v>
      </c>
      <c r="D22" s="18"/>
      <c r="E22" s="91">
        <v>48000</v>
      </c>
      <c r="F22" s="9"/>
      <c r="G22" s="100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62" customFormat="1" ht="15.75" customHeight="1" x14ac:dyDescent="0.3">
      <c r="A23" s="14" t="s">
        <v>58</v>
      </c>
      <c r="B23" s="30" t="s">
        <v>35</v>
      </c>
      <c r="C23" s="39" t="s">
        <v>22</v>
      </c>
      <c r="D23" s="18"/>
      <c r="E23" s="91">
        <v>8867.36</v>
      </c>
      <c r="F23" s="9"/>
      <c r="G23" s="100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62" customFormat="1" ht="15.75" customHeight="1" x14ac:dyDescent="0.3">
      <c r="A24" s="14" t="s">
        <v>59</v>
      </c>
      <c r="B24" s="124" t="s">
        <v>35</v>
      </c>
      <c r="C24" s="39" t="s">
        <v>22</v>
      </c>
      <c r="D24" s="18"/>
      <c r="E24" s="91">
        <v>20160</v>
      </c>
      <c r="F24" s="9"/>
      <c r="G24" s="100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62" customFormat="1" ht="15.75" customHeight="1" x14ac:dyDescent="0.3">
      <c r="A25" s="14" t="s">
        <v>62</v>
      </c>
      <c r="B25" s="30" t="s">
        <v>15</v>
      </c>
      <c r="C25" s="39" t="s">
        <v>22</v>
      </c>
      <c r="D25" s="18"/>
      <c r="E25" s="91">
        <f>2700+1650</f>
        <v>4350</v>
      </c>
      <c r="F25" s="9"/>
      <c r="G25" s="100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62" customFormat="1" ht="15.75" customHeight="1" x14ac:dyDescent="0.3">
      <c r="A26" s="14" t="s">
        <v>68</v>
      </c>
      <c r="B26" s="30" t="s">
        <v>16</v>
      </c>
      <c r="C26" s="39" t="s">
        <v>22</v>
      </c>
      <c r="D26" s="15"/>
      <c r="E26" s="91">
        <v>23749.16</v>
      </c>
      <c r="F26" s="9"/>
      <c r="G26" s="100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62" customFormat="1" ht="15.75" customHeight="1" x14ac:dyDescent="0.3">
      <c r="A27" s="14" t="s">
        <v>64</v>
      </c>
      <c r="B27" s="30" t="s">
        <v>16</v>
      </c>
      <c r="C27" s="39" t="s">
        <v>22</v>
      </c>
      <c r="D27" s="15"/>
      <c r="E27" s="91">
        <v>126071.62</v>
      </c>
      <c r="F27" s="9"/>
      <c r="G27" s="100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62" customFormat="1" ht="15.75" customHeight="1" x14ac:dyDescent="0.3">
      <c r="A28" s="14" t="s">
        <v>69</v>
      </c>
      <c r="B28" s="30" t="s">
        <v>16</v>
      </c>
      <c r="C28" s="39" t="s">
        <v>22</v>
      </c>
      <c r="D28" s="15"/>
      <c r="E28" s="91">
        <v>162907</v>
      </c>
      <c r="F28" s="9"/>
      <c r="G28" s="100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s="62" customFormat="1" ht="15.75" customHeight="1" x14ac:dyDescent="0.3">
      <c r="A29" s="14" t="s">
        <v>70</v>
      </c>
      <c r="B29" s="30" t="s">
        <v>16</v>
      </c>
      <c r="C29" s="39" t="s">
        <v>22</v>
      </c>
      <c r="D29" s="15"/>
      <c r="E29" s="91">
        <v>11518.78</v>
      </c>
      <c r="F29" s="9"/>
      <c r="G29" s="100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s="62" customFormat="1" ht="15.75" customHeight="1" thickBot="1" x14ac:dyDescent="0.35">
      <c r="A30" s="101" t="s">
        <v>65</v>
      </c>
      <c r="B30" s="35" t="s">
        <v>16</v>
      </c>
      <c r="C30" s="36" t="s">
        <v>22</v>
      </c>
      <c r="D30" s="37"/>
      <c r="E30" s="118">
        <v>6425.86</v>
      </c>
      <c r="F30" s="9"/>
      <c r="G30" s="100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29" customFormat="1" ht="15.75" customHeight="1" thickBot="1" x14ac:dyDescent="0.35">
      <c r="A31" s="26" t="s">
        <v>53</v>
      </c>
      <c r="B31" s="27"/>
      <c r="C31" s="27" t="s">
        <v>22</v>
      </c>
      <c r="D31" s="97">
        <f>E31/E1/B3</f>
        <v>0.20413598857847765</v>
      </c>
      <c r="E31" s="123">
        <f>D50+D51</f>
        <v>18931</v>
      </c>
      <c r="F31" s="41"/>
      <c r="G31" s="42"/>
      <c r="H31" s="28"/>
      <c r="I31" s="28"/>
      <c r="J31" s="28"/>
    </row>
    <row r="32" spans="1:17" s="2" customFormat="1" ht="17.399999999999999" thickBot="1" x14ac:dyDescent="0.35">
      <c r="A32" s="102" t="s">
        <v>7</v>
      </c>
      <c r="B32" s="103"/>
      <c r="C32" s="104" t="str">
        <f>C28</f>
        <v>руб</v>
      </c>
      <c r="D32" s="105">
        <f>D8+D9+D15+D16+D18+D31+D17</f>
        <v>19.21245474308045</v>
      </c>
      <c r="E32" s="106">
        <f>E8+E9+E15+E16+E18+E31+E17</f>
        <v>1781709.2580000004</v>
      </c>
      <c r="F32" s="53"/>
      <c r="G32" s="24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29" customFormat="1" ht="16.2" thickBot="1" x14ac:dyDescent="0.35">
      <c r="A33" s="140" t="s">
        <v>27</v>
      </c>
      <c r="B33" s="141"/>
      <c r="C33" s="141"/>
      <c r="D33" s="63" t="s">
        <v>29</v>
      </c>
      <c r="E33" s="64" t="s">
        <v>30</v>
      </c>
      <c r="F33" s="43"/>
      <c r="G33" s="41"/>
      <c r="H33" s="65"/>
      <c r="I33" s="28"/>
      <c r="J33" s="28"/>
    </row>
    <row r="34" spans="1:17" s="71" customFormat="1" ht="15.75" customHeight="1" x14ac:dyDescent="0.3">
      <c r="A34" s="54" t="s">
        <v>49</v>
      </c>
      <c r="B34" s="38"/>
      <c r="C34" s="68" t="s">
        <v>26</v>
      </c>
      <c r="D34" s="129">
        <v>136875</v>
      </c>
      <c r="E34" s="85"/>
      <c r="F34" s="55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1:17" s="71" customFormat="1" x14ac:dyDescent="0.3">
      <c r="A35" s="16" t="s">
        <v>12</v>
      </c>
      <c r="B35" s="31"/>
      <c r="C35" s="72" t="s">
        <v>26</v>
      </c>
      <c r="D35" s="130">
        <f>27399/12*E1</f>
        <v>27399</v>
      </c>
      <c r="E35" s="86"/>
      <c r="F35" s="55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s="71" customFormat="1" ht="15.6" x14ac:dyDescent="0.3">
      <c r="A36" s="16" t="s">
        <v>33</v>
      </c>
      <c r="B36" s="31"/>
      <c r="C36" s="72" t="str">
        <f>C35</f>
        <v>руб.</v>
      </c>
      <c r="D36" s="130">
        <v>10408.5</v>
      </c>
      <c r="E36" s="86"/>
      <c r="F36" s="77"/>
      <c r="G36" s="78"/>
    </row>
    <row r="37" spans="1:17" s="71" customFormat="1" ht="15.75" customHeight="1" x14ac:dyDescent="0.3">
      <c r="A37" s="16" t="s">
        <v>36</v>
      </c>
      <c r="B37" s="31"/>
      <c r="C37" s="72" t="s">
        <v>26</v>
      </c>
      <c r="D37" s="130">
        <f>6408.33+5107.17+3800.67</f>
        <v>15316.17</v>
      </c>
      <c r="E37" s="86"/>
      <c r="F37" s="56"/>
      <c r="G37" s="69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s="75" customFormat="1" ht="15.75" customHeight="1" x14ac:dyDescent="0.35">
      <c r="A38" s="16" t="s">
        <v>32</v>
      </c>
      <c r="B38" s="31"/>
      <c r="C38" s="72" t="s">
        <v>26</v>
      </c>
      <c r="D38" s="130">
        <f>B5</f>
        <v>1852831</v>
      </c>
      <c r="E38" s="86"/>
      <c r="F38" s="57"/>
      <c r="G38" s="73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 s="75" customFormat="1" ht="15.75" customHeight="1" x14ac:dyDescent="0.35">
      <c r="A39" s="66" t="str">
        <f>A32</f>
        <v>итого расходы</v>
      </c>
      <c r="B39" s="67"/>
      <c r="C39" s="76" t="str">
        <f>C32</f>
        <v>руб</v>
      </c>
      <c r="D39" s="87"/>
      <c r="E39" s="88">
        <f>E32</f>
        <v>1781709.2580000004</v>
      </c>
      <c r="F39" s="57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82" customFormat="1" ht="15.75" customHeight="1" thickBot="1" x14ac:dyDescent="0.35">
      <c r="A40" s="58" t="s">
        <v>14</v>
      </c>
      <c r="B40" s="47"/>
      <c r="C40" s="79" t="s">
        <v>26</v>
      </c>
      <c r="D40" s="89">
        <f>D34+D35+D36+D37+D38-E39</f>
        <v>261120.41199999955</v>
      </c>
      <c r="E40" s="90"/>
      <c r="F40" s="59"/>
      <c r="G40" s="80"/>
      <c r="H40" s="81"/>
      <c r="I40" s="81"/>
      <c r="J40" s="81"/>
    </row>
    <row r="41" spans="1:17" s="2" customFormat="1" ht="15.6" x14ac:dyDescent="0.3">
      <c r="A41" s="137" t="s">
        <v>45</v>
      </c>
      <c r="B41" s="138"/>
      <c r="C41" s="138"/>
      <c r="D41" s="138"/>
      <c r="E41" s="139"/>
      <c r="F41" s="60"/>
      <c r="G41" s="22"/>
      <c r="H41" s="22"/>
      <c r="I41" s="21"/>
      <c r="J41" s="21"/>
    </row>
    <row r="42" spans="1:17" s="62" customFormat="1" ht="15.6" x14ac:dyDescent="0.3">
      <c r="A42" s="48" t="s">
        <v>24</v>
      </c>
      <c r="B42" s="135" t="s">
        <v>37</v>
      </c>
      <c r="C42" s="135" t="s">
        <v>28</v>
      </c>
      <c r="D42" s="142"/>
      <c r="E42" s="143"/>
      <c r="F42" s="22"/>
      <c r="G42" s="22"/>
      <c r="H42" s="22"/>
      <c r="I42" s="21"/>
      <c r="J42" s="21"/>
    </row>
    <row r="43" spans="1:17" s="62" customFormat="1" ht="62.4" x14ac:dyDescent="0.3">
      <c r="A43" s="14"/>
      <c r="B43" s="136"/>
      <c r="C43" s="119" t="s">
        <v>38</v>
      </c>
      <c r="D43" s="119" t="s">
        <v>39</v>
      </c>
      <c r="E43" s="96" t="s">
        <v>34</v>
      </c>
      <c r="F43" s="22"/>
      <c r="G43" s="22"/>
      <c r="H43" s="22"/>
      <c r="I43" s="21"/>
      <c r="J43" s="21"/>
    </row>
    <row r="44" spans="1:17" s="2" customFormat="1" ht="15.75" customHeight="1" x14ac:dyDescent="0.3">
      <c r="A44" s="25" t="s">
        <v>46</v>
      </c>
      <c r="B44" s="83">
        <v>1722937</v>
      </c>
      <c r="C44" s="83">
        <v>1722929</v>
      </c>
      <c r="D44" s="83"/>
      <c r="E44" s="84"/>
      <c r="F44" s="61"/>
      <c r="G44" s="22"/>
      <c r="H44" s="22"/>
      <c r="I44" s="21"/>
      <c r="J44" s="21"/>
    </row>
    <row r="45" spans="1:17" s="2" customFormat="1" ht="15.75" customHeight="1" x14ac:dyDescent="0.3">
      <c r="A45" s="25" t="s">
        <v>47</v>
      </c>
      <c r="B45" s="83">
        <v>710704</v>
      </c>
      <c r="C45" s="83">
        <v>766007</v>
      </c>
      <c r="D45" s="83">
        <v>64604</v>
      </c>
      <c r="E45" s="84"/>
      <c r="F45" s="61"/>
      <c r="G45" s="22"/>
      <c r="H45" s="22"/>
      <c r="I45" s="21"/>
      <c r="J45" s="21"/>
    </row>
    <row r="46" spans="1:17" s="2" customFormat="1" ht="15.75" customHeight="1" x14ac:dyDescent="0.3">
      <c r="A46" s="25" t="s">
        <v>40</v>
      </c>
      <c r="B46" s="83">
        <v>183059</v>
      </c>
      <c r="C46" s="83">
        <v>177299</v>
      </c>
      <c r="D46" s="83">
        <v>7581</v>
      </c>
      <c r="E46" s="84"/>
      <c r="F46" s="61"/>
      <c r="G46" s="22"/>
      <c r="H46" s="22"/>
      <c r="I46" s="21"/>
      <c r="J46" s="21"/>
    </row>
    <row r="47" spans="1:17" s="2" customFormat="1" ht="15.75" customHeight="1" x14ac:dyDescent="0.3">
      <c r="A47" s="25" t="s">
        <v>41</v>
      </c>
      <c r="B47" s="83">
        <v>308659</v>
      </c>
      <c r="C47" s="83">
        <v>309469</v>
      </c>
      <c r="D47" s="83">
        <v>17574</v>
      </c>
      <c r="E47" s="84"/>
      <c r="F47" s="61"/>
      <c r="G47" s="22"/>
      <c r="H47" s="22"/>
      <c r="I47" s="21"/>
      <c r="J47" s="21"/>
    </row>
    <row r="48" spans="1:17" s="2" customFormat="1" ht="15.75" customHeight="1" x14ac:dyDescent="0.3">
      <c r="A48" s="25" t="s">
        <v>42</v>
      </c>
      <c r="B48" s="83">
        <v>638263</v>
      </c>
      <c r="C48" s="83">
        <v>568349</v>
      </c>
      <c r="D48" s="83">
        <v>105930</v>
      </c>
      <c r="E48" s="84">
        <v>630</v>
      </c>
      <c r="F48" s="61"/>
      <c r="G48" s="22"/>
      <c r="H48" s="22"/>
      <c r="I48" s="21"/>
      <c r="J48" s="21"/>
    </row>
    <row r="49" spans="1:10" s="2" customFormat="1" ht="15.75" customHeight="1" thickBot="1" x14ac:dyDescent="0.35">
      <c r="A49" s="120" t="s">
        <v>48</v>
      </c>
      <c r="B49" s="121">
        <v>337587</v>
      </c>
      <c r="C49" s="121">
        <v>337568</v>
      </c>
      <c r="D49" s="121"/>
      <c r="E49" s="122"/>
      <c r="F49" s="61"/>
      <c r="G49" s="22"/>
      <c r="H49" s="22"/>
      <c r="I49" s="21"/>
      <c r="J49" s="21"/>
    </row>
    <row r="50" spans="1:10" s="2" customFormat="1" ht="16.2" thickBot="1" x14ac:dyDescent="0.35">
      <c r="A50" s="19" t="s">
        <v>25</v>
      </c>
      <c r="B50" s="94">
        <f>SUM(B44:B49)</f>
        <v>3901209</v>
      </c>
      <c r="C50" s="94">
        <f>SUM(C44:C49)</f>
        <v>3881621</v>
      </c>
      <c r="D50" s="94">
        <f>SUM(D44:D49)</f>
        <v>195689</v>
      </c>
      <c r="E50" s="95">
        <f>SUM(E44:E48)</f>
        <v>630</v>
      </c>
      <c r="F50" s="55"/>
    </row>
    <row r="51" spans="1:10" s="71" customFormat="1" ht="15.75" customHeight="1" thickBot="1" x14ac:dyDescent="0.35">
      <c r="A51" s="107" t="s">
        <v>43</v>
      </c>
      <c r="B51" s="108"/>
      <c r="C51" s="108"/>
      <c r="D51" s="108">
        <f>B45+B46+B47+B48-C45-C46-C47-C48-D45-D46-D47-D48-E48-E45-E46-E47</f>
        <v>-176758</v>
      </c>
      <c r="E51" s="109"/>
      <c r="F51" s="128"/>
    </row>
    <row r="52" spans="1:10" s="1" customFormat="1" ht="16.2" x14ac:dyDescent="0.3">
      <c r="A52" s="132" t="s">
        <v>72</v>
      </c>
      <c r="B52" s="133"/>
      <c r="C52" s="133"/>
      <c r="D52" s="55" t="s">
        <v>44</v>
      </c>
      <c r="E52" s="110">
        <v>2839.8</v>
      </c>
      <c r="F52" s="9"/>
      <c r="G52" s="2"/>
      <c r="H52" s="2"/>
    </row>
    <row r="53" spans="1:10" s="2" customFormat="1" ht="16.2" x14ac:dyDescent="0.3">
      <c r="A53" s="132" t="s">
        <v>73</v>
      </c>
      <c r="B53" s="133"/>
      <c r="C53" s="133"/>
      <c r="D53" s="55" t="s">
        <v>44</v>
      </c>
      <c r="E53" s="110">
        <v>2769.76</v>
      </c>
      <c r="F53" s="22"/>
      <c r="G53" s="111"/>
    </row>
    <row r="54" spans="1:10" s="2" customFormat="1" ht="30.6" customHeight="1" x14ac:dyDescent="0.3">
      <c r="A54" s="132" t="s">
        <v>75</v>
      </c>
      <c r="B54" s="134"/>
      <c r="C54" s="134"/>
      <c r="D54" s="55" t="s">
        <v>44</v>
      </c>
      <c r="E54" s="110">
        <v>2029.75</v>
      </c>
      <c r="F54" s="22"/>
      <c r="G54" s="111"/>
    </row>
    <row r="55" spans="1:10" s="1" customFormat="1" ht="16.2" x14ac:dyDescent="0.3">
      <c r="A55" s="112" t="s">
        <v>74</v>
      </c>
      <c r="B55" s="113"/>
      <c r="C55" s="113"/>
      <c r="D55" s="114" t="s">
        <v>44</v>
      </c>
      <c r="E55" s="115">
        <f>E53-E54</f>
        <v>740.01000000000022</v>
      </c>
      <c r="F55" s="22"/>
      <c r="G55" s="111"/>
    </row>
    <row r="56" spans="1:10" s="1" customFormat="1" ht="15.6" x14ac:dyDescent="0.3">
      <c r="A56" s="20" t="s">
        <v>8</v>
      </c>
      <c r="B56" s="9"/>
      <c r="C56" s="9"/>
      <c r="D56" s="9"/>
      <c r="E56" s="9"/>
      <c r="F56" s="9"/>
      <c r="G56" s="2"/>
      <c r="H56" s="2"/>
    </row>
  </sheetData>
  <mergeCells count="7">
    <mergeCell ref="A53:C53"/>
    <mergeCell ref="A54:C54"/>
    <mergeCell ref="B42:B43"/>
    <mergeCell ref="A41:E41"/>
    <mergeCell ref="A33:C33"/>
    <mergeCell ref="C42:E42"/>
    <mergeCell ref="A52:C52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2020-02-20T12:49:59Z</cp:lastPrinted>
  <dcterms:created xsi:type="dcterms:W3CDTF">2016-04-22T06:39:22Z</dcterms:created>
  <dcterms:modified xsi:type="dcterms:W3CDTF">2020-03-05T10:53:47Z</dcterms:modified>
</cp:coreProperties>
</file>