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9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19" i="1" l="1"/>
  <c r="E20" i="1"/>
  <c r="E17" i="1"/>
  <c r="E15" i="1" l="1"/>
  <c r="D9" i="1"/>
  <c r="C28" i="1" l="1"/>
  <c r="E50" i="1" l="1"/>
  <c r="E43" i="1" l="1"/>
  <c r="D32" i="1" l="1"/>
  <c r="E18" i="1" l="1"/>
  <c r="D31" i="1" l="1"/>
  <c r="E22" i="1" l="1"/>
  <c r="B5" i="1" l="1"/>
  <c r="E24" i="1" l="1"/>
  <c r="E23" i="1"/>
  <c r="E27" i="1" l="1"/>
  <c r="D27" i="1" s="1"/>
  <c r="D45" i="1" l="1"/>
  <c r="D46" i="1"/>
  <c r="E26" i="1" l="1"/>
  <c r="D26" i="1" s="1"/>
  <c r="D14" i="1" l="1"/>
  <c r="E45" i="1" l="1"/>
  <c r="C45" i="1"/>
  <c r="B45" i="1"/>
  <c r="D33" i="1" l="1"/>
  <c r="D12" i="1"/>
  <c r="C34" i="1"/>
  <c r="A34" i="1"/>
  <c r="D11" i="1" l="1"/>
  <c r="D15" i="1" l="1"/>
  <c r="E16" i="1"/>
  <c r="D13" i="1"/>
  <c r="D10" i="1"/>
  <c r="E8" i="1"/>
  <c r="D17" i="1" l="1"/>
  <c r="D28" i="1" l="1"/>
  <c r="E9" i="1"/>
  <c r="E28" i="1" l="1"/>
  <c r="E34" i="1" s="1"/>
  <c r="D35" i="1" s="1"/>
</calcChain>
</file>

<file path=xl/sharedStrings.xml><?xml version="1.0" encoding="utf-8"?>
<sst xmlns="http://schemas.openxmlformats.org/spreadsheetml/2006/main" count="101" uniqueCount="71">
  <si>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</si>
  <si>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</si>
  <si>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</si>
  <si>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</si>
  <si>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</si>
  <si>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</si>
  <si>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</si>
  <si>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</si>
  <si>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</si>
  <si>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</si>
  <si>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</si>
  <si>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</si>
  <si>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</si>
  <si>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ул.Талвира,  д.4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</si>
  <si>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</si>
  <si>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</si>
  <si>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</si>
  <si>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Кол-во месяцев</t>
  </si>
  <si>
    <t>Стоимость выполн.работы /услуги на 1 кв.м.</t>
  </si>
  <si>
    <t>руб</t>
  </si>
  <si>
    <t>Начислено за данный период по статье "содержание помещения",руб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</si>
  <si>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</si>
  <si>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</si>
  <si>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</si>
  <si>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</si>
  <si>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</si>
  <si>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</si>
  <si>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</si>
  <si>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</si>
  <si>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*электроизмерительные работы</t>
  </si>
  <si>
    <t>Начислено собственникам</t>
  </si>
  <si>
    <t>прочим потребит. и на производ. нужды</t>
  </si>
  <si>
    <t>октябрь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</si>
  <si>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</si>
  <si>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</si>
  <si>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</si>
  <si>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</si>
  <si>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</si>
  <si>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</si>
  <si>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</si>
  <si>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</si>
  <si>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Отчет по предоставлению коммунальных услуг по жилым помещениям за 2019 г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</si>
  <si>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</si>
  <si>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</si>
  <si>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</si>
  <si>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>Остаток средств на 01/01/2019 г (+ есть средства, -задолженность)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</si>
  <si>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</si>
  <si>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5.Работы по ремонту общедомового имущества всего, в т.ч.</t>
  </si>
  <si>
    <t>6. Расходы на коммун.услуги в целях содержания общего имущества дома</t>
  </si>
  <si>
    <t>Тариф на 1 кв.м., руб</t>
  </si>
  <si>
    <t>7.обслуживание спецсчета</t>
  </si>
  <si>
    <t>*дератизация и дезинсекция мест общего пользования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</si>
  <si>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</si>
  <si>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в теч.года</t>
  </si>
  <si>
    <t>июль,сент</t>
  </si>
  <si>
    <t>подготовка к отопительному сезону</t>
  </si>
  <si>
    <t>сентябрь</t>
  </si>
  <si>
    <t>июнь,авг,окт</t>
  </si>
  <si>
    <t>ремонт и восстановление швов кв.145,76,118,70,16</t>
  </si>
  <si>
    <t>изготовление и монтаж пандуса п.5 и установка урн п.1-8</t>
  </si>
  <si>
    <t>работы на общедомовой системе ХГВС п.1,7,8</t>
  </si>
  <si>
    <t>ремонт ливневки в п.5</t>
  </si>
  <si>
    <t>Начислено взносов на капит.ремонт по состоянию на 01.01.2020г</t>
  </si>
  <si>
    <t>тыс.руб.</t>
  </si>
  <si>
    <t>Поступило взносов на капит.ремонт по состоянию на 01.01.2020г</t>
  </si>
  <si>
    <t>Израсходовано на капремонт со спецсчета в 2019 г</t>
  </si>
  <si>
    <t>Остаток средств на спецсчете на 01.01.2020 г</t>
  </si>
  <si>
    <t>работы на общедомовой системе отопления теплоузел п.1,4,7</t>
  </si>
  <si>
    <t>работы на общедомовой системе отопления кв.12,16,20,25,47,п.7</t>
  </si>
  <si>
    <t>ремонт подъездного отопления и в мусорокамере п.8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</si>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</sst>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/>
    <xf numFmtId="1" fontId="2" fillId="0" borderId="0" xfId="0" applyNumberFormat="1" applyFont="1" applyFill="1"/>
    <xf numFmtId="0" fontId="3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top"/>
    </xf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/>
    </xf>
    <xf numFmtId="0" fontId="5" fillId="0" borderId="2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2" fontId="5" fillId="0" borderId="11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0" fillId="0" borderId="0" xfId="0" applyFill="1"/>
    <xf numFmtId="0" fontId="3" fillId="0" borderId="0" xfId="0" applyFont="1" applyFill="1" applyAlignment="1">
      <alignment horizontal="center" vertical="top"/>
    </xf>
    <xf numFmtId="0" fontId="5" fillId="0" borderId="2" xfId="0" applyNumberFormat="1" applyFont="1" applyFill="1" applyBorder="1" applyAlignment="1">
      <alignment vertical="top" wrapText="1"/>
    </xf>
    <xf numFmtId="0" fontId="4" fillId="0" borderId="0" xfId="0" applyFont="1" applyFill="1" applyBorder="1"/>
    <xf numFmtId="0" fontId="3" fillId="0" borderId="0" xfId="0" applyFont="1" applyFill="1" applyBorder="1"/>
    <xf numFmtId="0" fontId="5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8" fillId="2" borderId="11" xfId="0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vertical="top" wrapText="1"/>
    </xf>
    <xf numFmtId="0" fontId="4" fillId="0" borderId="0" xfId="0" applyFont="1" applyFill="1" applyAlignment="1">
      <alignment vertical="top"/>
    </xf>
    <xf numFmtId="2" fontId="4" fillId="0" borderId="0" xfId="0" applyNumberFormat="1" applyFont="1" applyFill="1" applyAlignment="1">
      <alignment vertical="top"/>
    </xf>
    <xf numFmtId="0" fontId="6" fillId="0" borderId="16" xfId="0" applyFont="1" applyFill="1" applyBorder="1" applyAlignment="1">
      <alignment vertical="top" wrapText="1"/>
    </xf>
    <xf numFmtId="0" fontId="6" fillId="0" borderId="0" xfId="0" applyFont="1" applyFill="1" applyAlignment="1">
      <alignment vertical="top"/>
    </xf>
    <xf numFmtId="1" fontId="6" fillId="0" borderId="0" xfId="0" applyNumberFormat="1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8" fillId="2" borderId="1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1" fontId="5" fillId="0" borderId="0" xfId="0" applyNumberFormat="1" applyFont="1" applyFill="1" applyAlignment="1">
      <alignment vertical="top"/>
    </xf>
    <xf numFmtId="1" fontId="5" fillId="0" borderId="0" xfId="0" applyNumberFormat="1" applyFont="1" applyFill="1" applyAlignment="1">
      <alignment horizontal="right" vertical="top" wrapText="1"/>
    </xf>
    <xf numFmtId="0" fontId="0" fillId="0" borderId="0" xfId="0" applyFont="1" applyFill="1"/>
    <xf numFmtId="0" fontId="4" fillId="2" borderId="20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vertical="top" wrapText="1"/>
    </xf>
    <xf numFmtId="1" fontId="4" fillId="0" borderId="0" xfId="0" applyNumberFormat="1" applyFont="1" applyFill="1" applyBorder="1" applyAlignment="1">
      <alignment vertical="top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7" xfId="0" applyFont="1" applyFill="1" applyBorder="1" applyAlignment="1">
      <alignment horizontal="center" vertical="top" wrapText="1"/>
    </xf>
    <xf numFmtId="0" fontId="9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10" fillId="0" borderId="0" xfId="0" applyFont="1" applyFill="1"/>
    <xf numFmtId="1" fontId="6" fillId="0" borderId="11" xfId="0" applyNumberFormat="1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9" fillId="0" borderId="0" xfId="0" applyFont="1" applyFill="1" applyBorder="1"/>
    <xf numFmtId="0" fontId="5" fillId="0" borderId="10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11" xfId="0" applyFont="1" applyFill="1" applyBorder="1" applyAlignment="1">
      <alignment horizontal="center" vertical="top" wrapText="1"/>
    </xf>
    <xf numFmtId="165" fontId="5" fillId="0" borderId="1" xfId="1" applyNumberFormat="1" applyFont="1" applyFill="1" applyBorder="1" applyAlignment="1">
      <alignment vertical="top"/>
    </xf>
    <xf numFmtId="165" fontId="5" fillId="0" borderId="3" xfId="1" applyNumberFormat="1" applyFont="1" applyFill="1" applyBorder="1" applyAlignment="1">
      <alignment vertical="top"/>
    </xf>
    <xf numFmtId="165" fontId="6" fillId="0" borderId="18" xfId="1" applyNumberFormat="1" applyFont="1" applyFill="1" applyBorder="1" applyAlignment="1">
      <alignment vertical="top" wrapText="1"/>
    </xf>
    <xf numFmtId="165" fontId="6" fillId="0" borderId="3" xfId="1" applyNumberFormat="1" applyFont="1" applyFill="1" applyBorder="1" applyAlignment="1">
      <alignment vertical="top" wrapText="1"/>
    </xf>
    <xf numFmtId="165" fontId="6" fillId="0" borderId="11" xfId="1" applyNumberFormat="1" applyFont="1" applyFill="1" applyBorder="1" applyAlignment="1">
      <alignment vertical="top" wrapText="1"/>
    </xf>
    <xf numFmtId="165" fontId="6" fillId="0" borderId="12" xfId="1" applyNumberFormat="1" applyFont="1" applyFill="1" applyBorder="1" applyAlignment="1">
      <alignment vertical="top" wrapText="1"/>
    </xf>
    <xf numFmtId="165" fontId="8" fillId="2" borderId="11" xfId="1" applyNumberFormat="1" applyFont="1" applyFill="1" applyBorder="1" applyAlignment="1">
      <alignment vertical="top" wrapText="1"/>
    </xf>
    <xf numFmtId="165" fontId="8" fillId="2" borderId="12" xfId="1" applyNumberFormat="1" applyFont="1" applyFill="1" applyBorder="1" applyAlignment="1">
      <alignment vertical="top" wrapText="1"/>
    </xf>
    <xf numFmtId="165" fontId="5" fillId="0" borderId="3" xfId="1" applyNumberFormat="1" applyFont="1" applyFill="1" applyBorder="1" applyAlignment="1">
      <alignment vertical="top" wrapText="1"/>
    </xf>
    <xf numFmtId="165" fontId="5" fillId="0" borderId="12" xfId="1" applyNumberFormat="1" applyFont="1" applyFill="1" applyBorder="1" applyAlignment="1">
      <alignment vertical="top" wrapText="1"/>
    </xf>
    <xf numFmtId="165" fontId="4" fillId="0" borderId="14" xfId="1" applyNumberFormat="1" applyFont="1" applyFill="1" applyBorder="1" applyAlignment="1">
      <alignment vertical="top"/>
    </xf>
    <xf numFmtId="165" fontId="4" fillId="0" borderId="15" xfId="1" applyNumberFormat="1" applyFont="1" applyFill="1" applyBorder="1" applyAlignment="1">
      <alignment vertical="top"/>
    </xf>
    <xf numFmtId="0" fontId="5" fillId="0" borderId="3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vertical="top" wrapText="1"/>
    </xf>
    <xf numFmtId="165" fontId="6" fillId="0" borderId="23" xfId="1" applyNumberFormat="1" applyFont="1" applyFill="1" applyBorder="1" applyAlignment="1">
      <alignment vertical="top"/>
    </xf>
    <xf numFmtId="165" fontId="6" fillId="0" borderId="24" xfId="1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9" xfId="0" applyNumberFormat="1" applyFont="1" applyFill="1" applyBorder="1" applyAlignment="1">
      <alignment vertical="top" wrapText="1"/>
    </xf>
    <xf numFmtId="165" fontId="5" fillId="0" borderId="4" xfId="1" applyNumberFormat="1" applyFont="1" applyFill="1" applyBorder="1" applyAlignment="1">
      <alignment vertical="top"/>
    </xf>
    <xf numFmtId="165" fontId="5" fillId="0" borderId="5" xfId="1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vertical="top" wrapText="1"/>
    </xf>
    <xf numFmtId="1" fontId="4" fillId="2" borderId="23" xfId="0" applyNumberFormat="1" applyFont="1" applyFill="1" applyBorder="1" applyAlignment="1">
      <alignment vertical="top" wrapText="1"/>
    </xf>
    <xf numFmtId="1" fontId="5" fillId="2" borderId="23" xfId="0" applyNumberFormat="1" applyFont="1" applyFill="1" applyBorder="1" applyAlignment="1">
      <alignment horizontal="center" vertical="top" wrapText="1"/>
    </xf>
    <xf numFmtId="165" fontId="4" fillId="2" borderId="24" xfId="1" applyNumberFormat="1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2" fontId="4" fillId="2" borderId="7" xfId="0" applyNumberFormat="1" applyFont="1" applyFill="1" applyBorder="1" applyAlignment="1">
      <alignment vertical="top" wrapText="1"/>
    </xf>
    <xf numFmtId="165" fontId="4" fillId="2" borderId="8" xfId="1" applyNumberFormat="1" applyFont="1" applyFill="1" applyBorder="1" applyAlignment="1">
      <alignment vertical="top" wrapText="1"/>
    </xf>
    <xf numFmtId="164" fontId="4" fillId="2" borderId="24" xfId="1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0" fillId="0" borderId="0" xfId="0" applyFill="1" applyBorder="1"/>
    <xf numFmtId="1" fontId="5" fillId="0" borderId="0" xfId="0" applyNumberFormat="1" applyFont="1" applyFill="1" applyBorder="1" applyAlignment="1">
      <alignment vertical="top" wrapText="1"/>
    </xf>
    <xf numFmtId="166" fontId="8" fillId="0" borderId="0" xfId="1" applyNumberFormat="1" applyFont="1" applyFill="1" applyAlignment="1">
      <alignment vertical="top" wrapText="1"/>
    </xf>
    <xf numFmtId="0" fontId="6" fillId="0" borderId="0" xfId="0" applyFont="1" applyFill="1"/>
    <xf numFmtId="0" fontId="6" fillId="0" borderId="0" xfId="0" applyFont="1"/>
    <xf numFmtId="0" fontId="9" fillId="0" borderId="0" xfId="0" applyFont="1"/>
    <xf numFmtId="0" fontId="8" fillId="0" borderId="0" xfId="0" applyFont="1" applyFill="1" applyAlignment="1">
      <alignment vertical="top" wrapText="1"/>
    </xf>
    <xf numFmtId="0" fontId="9" fillId="0" borderId="0" xfId="0" applyFont="1" applyAlignment="1"/>
    <xf numFmtId="0" fontId="8" fillId="2" borderId="0" xfId="0" applyFont="1" applyFill="1" applyAlignment="1">
      <alignment vertical="top" wrapText="1"/>
    </xf>
    <xf numFmtId="0" fontId="9" fillId="2" borderId="0" xfId="0" applyFont="1" applyFill="1" applyAlignment="1"/>
    <xf numFmtId="0" fontId="6" fillId="2" borderId="0" xfId="0" applyFont="1" applyFill="1" applyAlignment="1">
      <alignment vertical="top" wrapText="1"/>
    </xf>
    <xf numFmtId="166" fontId="8" fillId="2" borderId="0" xfId="1" applyNumberFormat="1" applyFont="1" applyFill="1" applyAlignment="1">
      <alignment vertical="top" wrapText="1"/>
    </xf>
    <xf numFmtId="1" fontId="5" fillId="0" borderId="11" xfId="0" applyNumberFormat="1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5" fillId="0" borderId="14" xfId="0" applyFont="1" applyFill="1" applyBorder="1" applyAlignment="1">
      <alignment horizontal="center" vertical="top" wrapText="1"/>
    </xf>
    <xf numFmtId="2" fontId="5" fillId="0" borderId="14" xfId="0" applyNumberFormat="1" applyFont="1" applyFill="1" applyBorder="1" applyAlignment="1">
      <alignment vertical="top" wrapText="1"/>
    </xf>
    <xf numFmtId="165" fontId="5" fillId="0" borderId="15" xfId="1" applyNumberFormat="1" applyFont="1" applyFill="1" applyBorder="1" applyAlignment="1">
      <alignment vertical="top" wrapText="1"/>
    </xf>
    <xf numFmtId="165" fontId="4" fillId="0" borderId="0" xfId="1" applyNumberFormat="1" applyFont="1" applyFill="1" applyAlignment="1">
      <alignment horizontal="right" vertical="top" wrapText="1"/>
    </xf>
    <xf numFmtId="165" fontId="6" fillId="0" borderId="17" xfId="1" applyNumberFormat="1" applyFont="1" applyFill="1" applyBorder="1" applyAlignment="1">
      <alignment vertical="top" wrapText="1"/>
    </xf>
    <xf numFmtId="165" fontId="11" fillId="0" borderId="1" xfId="1" applyNumberFormat="1" applyFont="1" applyFill="1" applyBorder="1" applyAlignment="1">
      <alignment vertical="top" wrapText="1"/>
    </xf>
    <xf numFmtId="165" fontId="6" fillId="0" borderId="1" xfId="1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Alignment="1"/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4" fillId="0" borderId="6" xfId="0" applyNumberFormat="1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topLeftCell="A37" zoomScale="75" zoomScaleNormal="75" workbookViewId="0">
      <selection activeCell="F38" sqref="F38:F47"/>
    </sheetView>
  </sheetViews>
  <sheetFormatPr defaultRowHeight="15.6" x14ac:dyDescent="0.3"/>
  <cols>
    <col min="1" max="1" width="79.6640625" style="9" customWidth="1"/>
    <col min="2" max="2" width="13.88671875" style="9" customWidth="1"/>
    <col min="3" max="4" width="13.6640625" style="9" customWidth="1"/>
    <col min="5" max="5" width="14.44140625" style="9" customWidth="1"/>
    <col min="6" max="6" width="9.88671875" style="5" bestFit="1" customWidth="1"/>
  </cols>
  <sheetData>
    <row r="1" spans="1:10" s="16" customFormat="1" ht="31.2" x14ac:dyDescent="0.3">
      <c r="A1" s="29" t="s">
        <v>9</v>
      </c>
      <c r="B1" s="9"/>
      <c r="C1" s="9">
        <v>2019</v>
      </c>
      <c r="D1" s="30" t="s">
        <v>17</v>
      </c>
      <c r="E1" s="30">
        <v>12</v>
      </c>
      <c r="F1" s="5"/>
    </row>
    <row r="2" spans="1:10" s="16" customFormat="1" ht="18" customHeight="1" x14ac:dyDescent="0.3">
      <c r="A2" s="31" t="s">
        <v>13</v>
      </c>
      <c r="B2" s="9"/>
      <c r="C2" s="9"/>
      <c r="D2" s="9"/>
      <c r="E2" s="9"/>
      <c r="F2" s="5"/>
    </row>
    <row r="3" spans="1:10" s="16" customFormat="1" x14ac:dyDescent="0.3">
      <c r="A3" s="9" t="s">
        <v>21</v>
      </c>
      <c r="B3" s="9">
        <v>11207.5</v>
      </c>
      <c r="C3" s="9"/>
      <c r="D3" s="9"/>
      <c r="E3" s="43"/>
      <c r="F3" s="5"/>
    </row>
    <row r="4" spans="1:10" s="16" customFormat="1" x14ac:dyDescent="0.3">
      <c r="A4" s="9" t="s">
        <v>49</v>
      </c>
      <c r="B4" s="9">
        <v>18.88</v>
      </c>
      <c r="C4" s="9">
        <v>18.95</v>
      </c>
      <c r="D4" s="9"/>
      <c r="E4" s="9"/>
      <c r="F4" s="5"/>
    </row>
    <row r="5" spans="1:10" s="16" customFormat="1" x14ac:dyDescent="0.3">
      <c r="A5" s="9" t="s">
        <v>20</v>
      </c>
      <c r="B5" s="115">
        <f>B4*6*B3+B3*(E1-6)*C4</f>
        <v>2543878.35</v>
      </c>
      <c r="C5" s="32"/>
      <c r="D5" s="32"/>
      <c r="E5" s="9"/>
      <c r="F5" s="32"/>
      <c r="G5" s="9"/>
    </row>
    <row r="6" spans="1:10" s="16" customFormat="1" ht="16.2" thickBot="1" x14ac:dyDescent="0.35">
      <c r="A6" s="9" t="s">
        <v>0</v>
      </c>
      <c r="B6" s="9">
        <v>100.5</v>
      </c>
      <c r="C6" s="9"/>
      <c r="D6" s="9"/>
      <c r="E6" s="9"/>
      <c r="F6" s="32"/>
    </row>
    <row r="7" spans="1:10" s="17" customFormat="1" ht="62.4" x14ac:dyDescent="0.3">
      <c r="A7" s="6" t="s">
        <v>1</v>
      </c>
      <c r="B7" s="8" t="s">
        <v>10</v>
      </c>
      <c r="C7" s="8" t="s">
        <v>15</v>
      </c>
      <c r="D7" s="8" t="s">
        <v>18</v>
      </c>
      <c r="E7" s="7" t="s">
        <v>16</v>
      </c>
      <c r="F7" s="10"/>
    </row>
    <row r="8" spans="1:10" s="16" customFormat="1" ht="15.75" customHeight="1" x14ac:dyDescent="0.3">
      <c r="A8" s="11" t="s">
        <v>2</v>
      </c>
      <c r="B8" s="21" t="s">
        <v>11</v>
      </c>
      <c r="C8" s="81" t="s">
        <v>19</v>
      </c>
      <c r="D8" s="12">
        <v>1.02</v>
      </c>
      <c r="E8" s="71">
        <f>D8*B3*E1</f>
        <v>137179.79999999999</v>
      </c>
      <c r="F8" s="5"/>
    </row>
    <row r="9" spans="1:10" s="16" customFormat="1" ht="46.8" x14ac:dyDescent="0.3">
      <c r="A9" s="11" t="s">
        <v>3</v>
      </c>
      <c r="B9" s="21" t="s">
        <v>11</v>
      </c>
      <c r="C9" s="81" t="s">
        <v>19</v>
      </c>
      <c r="D9" s="12">
        <f>5.4+D10+D11+D12+D13+D14</f>
        <v>7.8184846456985655</v>
      </c>
      <c r="E9" s="71">
        <f>D9*E1*B3</f>
        <v>1051508</v>
      </c>
      <c r="F9" s="5"/>
    </row>
    <row r="10" spans="1:10" s="16" customFormat="1" x14ac:dyDescent="0.3">
      <c r="A10" s="13" t="s">
        <v>4</v>
      </c>
      <c r="B10" s="21"/>
      <c r="C10" s="81" t="s">
        <v>19</v>
      </c>
      <c r="D10" s="12">
        <f>E10/E1/B3</f>
        <v>0.10565841326492677</v>
      </c>
      <c r="E10" s="71">
        <v>14210</v>
      </c>
      <c r="F10" s="5"/>
    </row>
    <row r="11" spans="1:10" s="16" customFormat="1" x14ac:dyDescent="0.3">
      <c r="A11" s="13" t="s">
        <v>5</v>
      </c>
      <c r="B11" s="21"/>
      <c r="C11" s="81" t="s">
        <v>19</v>
      </c>
      <c r="D11" s="12">
        <f>E11/E1/B3</f>
        <v>0.10803777232507993</v>
      </c>
      <c r="E11" s="71">
        <v>14530</v>
      </c>
      <c r="F11" s="5"/>
    </row>
    <row r="12" spans="1:10" s="16" customFormat="1" x14ac:dyDescent="0.3">
      <c r="A12" s="13" t="s">
        <v>29</v>
      </c>
      <c r="B12" s="21"/>
      <c r="C12" s="81" t="s">
        <v>19</v>
      </c>
      <c r="D12" s="12">
        <f>E12/E1/B3</f>
        <v>0</v>
      </c>
      <c r="E12" s="71"/>
      <c r="F12" s="5"/>
    </row>
    <row r="13" spans="1:10" s="16" customFormat="1" x14ac:dyDescent="0.3">
      <c r="A13" s="13" t="s">
        <v>6</v>
      </c>
      <c r="B13" s="21"/>
      <c r="C13" s="81" t="s">
        <v>19</v>
      </c>
      <c r="D13" s="12">
        <f>E13/B3/E1</f>
        <v>2.1790244627853372</v>
      </c>
      <c r="E13" s="71">
        <v>293057</v>
      </c>
      <c r="F13" s="5"/>
    </row>
    <row r="14" spans="1:10" s="98" customFormat="1" x14ac:dyDescent="0.3">
      <c r="A14" s="13" t="s">
        <v>51</v>
      </c>
      <c r="B14" s="77"/>
      <c r="C14" s="96" t="s">
        <v>19</v>
      </c>
      <c r="D14" s="12">
        <f>E14/B3/E1</f>
        <v>2.5763997323221058E-2</v>
      </c>
      <c r="E14" s="71">
        <v>3465</v>
      </c>
      <c r="F14" s="15"/>
      <c r="G14" s="15"/>
      <c r="H14" s="41"/>
      <c r="I14" s="97"/>
      <c r="J14" s="97"/>
    </row>
    <row r="15" spans="1:10" s="16" customFormat="1" ht="46.8" x14ac:dyDescent="0.3">
      <c r="A15" s="11" t="s">
        <v>52</v>
      </c>
      <c r="B15" s="21" t="s">
        <v>11</v>
      </c>
      <c r="C15" s="81" t="s">
        <v>19</v>
      </c>
      <c r="D15" s="12">
        <f>E15/E1/B3</f>
        <v>7.4810617889805933</v>
      </c>
      <c r="E15" s="71">
        <f>24660*3.4*E1</f>
        <v>1006128</v>
      </c>
      <c r="F15" s="5"/>
    </row>
    <row r="16" spans="1:10" s="16" customFormat="1" ht="31.8" thickBot="1" x14ac:dyDescent="0.35">
      <c r="A16" s="60" t="s">
        <v>46</v>
      </c>
      <c r="B16" s="61" t="s">
        <v>11</v>
      </c>
      <c r="C16" s="62" t="s">
        <v>19</v>
      </c>
      <c r="D16" s="14">
        <v>0.49</v>
      </c>
      <c r="E16" s="72">
        <f>D16*E1*B3</f>
        <v>65900.100000000006</v>
      </c>
      <c r="F16" s="5"/>
    </row>
    <row r="17" spans="1:10" s="16" customFormat="1" x14ac:dyDescent="0.3">
      <c r="A17" s="91" t="s">
        <v>47</v>
      </c>
      <c r="B17" s="92"/>
      <c r="C17" s="92"/>
      <c r="D17" s="93">
        <f>E17/E1/B3</f>
        <v>1.2465627184177259</v>
      </c>
      <c r="E17" s="94">
        <f>E18+E19+E20+E21+E22+E23+E24+E25</f>
        <v>167650.21999999997</v>
      </c>
      <c r="F17" s="5"/>
    </row>
    <row r="18" spans="1:10" s="44" customFormat="1" x14ac:dyDescent="0.3">
      <c r="A18" s="11" t="s">
        <v>60</v>
      </c>
      <c r="B18" s="21" t="s">
        <v>53</v>
      </c>
      <c r="C18" s="86" t="s">
        <v>19</v>
      </c>
      <c r="D18" s="12"/>
      <c r="E18" s="71">
        <f>1428.41+3591.64+4586.8+2214.32+2026.53</f>
        <v>13847.7</v>
      </c>
      <c r="F18" s="5"/>
    </row>
    <row r="19" spans="1:10" s="3" customFormat="1" ht="15.75" customHeight="1" x14ac:dyDescent="0.3">
      <c r="A19" s="11" t="s">
        <v>68</v>
      </c>
      <c r="B19" s="21" t="s">
        <v>53</v>
      </c>
      <c r="C19" s="86" t="s">
        <v>19</v>
      </c>
      <c r="D19" s="12"/>
      <c r="E19" s="71">
        <f>3339.3+1170.43+973.53+2846.95+1426.03</f>
        <v>9756.24</v>
      </c>
      <c r="F19" s="33"/>
    </row>
    <row r="20" spans="1:10" s="3" customFormat="1" ht="15.75" customHeight="1" x14ac:dyDescent="0.3">
      <c r="A20" s="11" t="s">
        <v>67</v>
      </c>
      <c r="B20" s="21" t="s">
        <v>53</v>
      </c>
      <c r="C20" s="119" t="s">
        <v>19</v>
      </c>
      <c r="D20" s="12"/>
      <c r="E20" s="71">
        <f>829.58+2948.05+1011.94</f>
        <v>4789.57</v>
      </c>
      <c r="F20" s="33"/>
    </row>
    <row r="21" spans="1:10" s="3" customFormat="1" ht="15.75" customHeight="1" x14ac:dyDescent="0.3">
      <c r="A21" s="11" t="s">
        <v>69</v>
      </c>
      <c r="B21" s="21" t="s">
        <v>70</v>
      </c>
      <c r="C21" s="119" t="s">
        <v>19</v>
      </c>
      <c r="D21" s="12"/>
      <c r="E21" s="71">
        <v>4583.37</v>
      </c>
      <c r="F21" s="33"/>
    </row>
    <row r="22" spans="1:10" s="44" customFormat="1" x14ac:dyDescent="0.3">
      <c r="A22" s="11" t="s">
        <v>58</v>
      </c>
      <c r="B22" s="21" t="s">
        <v>57</v>
      </c>
      <c r="C22" s="86" t="s">
        <v>19</v>
      </c>
      <c r="D22" s="12"/>
      <c r="E22" s="71">
        <f>1980+21600+2700+8640+12240</f>
        <v>47160</v>
      </c>
      <c r="F22" s="5"/>
    </row>
    <row r="23" spans="1:10" s="44" customFormat="1" x14ac:dyDescent="0.3">
      <c r="A23" s="11" t="s">
        <v>59</v>
      </c>
      <c r="B23" s="21" t="s">
        <v>54</v>
      </c>
      <c r="C23" s="86" t="s">
        <v>19</v>
      </c>
      <c r="D23" s="12"/>
      <c r="E23" s="71">
        <f>37791.21+27900</f>
        <v>65691.209999999992</v>
      </c>
      <c r="F23" s="5"/>
    </row>
    <row r="24" spans="1:10" s="44" customFormat="1" x14ac:dyDescent="0.3">
      <c r="A24" s="11" t="s">
        <v>55</v>
      </c>
      <c r="B24" s="21" t="s">
        <v>56</v>
      </c>
      <c r="C24" s="86" t="s">
        <v>19</v>
      </c>
      <c r="D24" s="12"/>
      <c r="E24" s="71">
        <f>8207.39+3999.18+7665.45</f>
        <v>19872.02</v>
      </c>
      <c r="F24" s="5"/>
    </row>
    <row r="25" spans="1:10" s="44" customFormat="1" ht="16.2" thickBot="1" x14ac:dyDescent="0.35">
      <c r="A25" s="60" t="s">
        <v>61</v>
      </c>
      <c r="B25" s="61" t="s">
        <v>32</v>
      </c>
      <c r="C25" s="62" t="s">
        <v>19</v>
      </c>
      <c r="D25" s="110"/>
      <c r="E25" s="72">
        <v>1950.11</v>
      </c>
      <c r="F25" s="5"/>
    </row>
    <row r="26" spans="1:10" s="20" customFormat="1" ht="15.75" customHeight="1" thickBot="1" x14ac:dyDescent="0.35">
      <c r="A26" s="111" t="s">
        <v>48</v>
      </c>
      <c r="B26" s="112"/>
      <c r="C26" s="112" t="s">
        <v>19</v>
      </c>
      <c r="D26" s="113">
        <f>E26/E1/B3</f>
        <v>0.72705033831511634</v>
      </c>
      <c r="E26" s="114">
        <f>D45+D46</f>
        <v>97781</v>
      </c>
      <c r="F26" s="25"/>
      <c r="G26" s="26"/>
      <c r="H26" s="19"/>
      <c r="I26" s="19"/>
      <c r="J26" s="19"/>
    </row>
    <row r="27" spans="1:10" s="20" customFormat="1" ht="15.75" customHeight="1" thickBot="1" x14ac:dyDescent="0.35">
      <c r="A27" s="111" t="s">
        <v>50</v>
      </c>
      <c r="B27" s="112"/>
      <c r="C27" s="112" t="s">
        <v>19</v>
      </c>
      <c r="D27" s="113">
        <f>E27/E1/B3</f>
        <v>0.18333333333333335</v>
      </c>
      <c r="E27" s="114">
        <f>0.2*B3*(E1-1)</f>
        <v>24656.5</v>
      </c>
      <c r="F27" s="25"/>
      <c r="G27" s="26"/>
      <c r="H27" s="19"/>
      <c r="I27" s="19"/>
      <c r="J27" s="19"/>
    </row>
    <row r="28" spans="1:10" s="16" customFormat="1" ht="17.25" customHeight="1" thickBot="1" x14ac:dyDescent="0.35">
      <c r="A28" s="87" t="s">
        <v>7</v>
      </c>
      <c r="B28" s="88"/>
      <c r="C28" s="89" t="str">
        <f>C27</f>
        <v>руб</v>
      </c>
      <c r="D28" s="95">
        <f>D8+D9+D15+D16+D17+D26+D27</f>
        <v>18.966492824745334</v>
      </c>
      <c r="E28" s="90">
        <f>E8+E9+E15+E16+E17+E26+E27</f>
        <v>2550803.62</v>
      </c>
      <c r="F28" s="34"/>
      <c r="G28" s="2"/>
    </row>
    <row r="29" spans="1:10" s="20" customFormat="1" ht="16.2" thickBot="1" x14ac:dyDescent="0.35">
      <c r="A29" s="127" t="s">
        <v>25</v>
      </c>
      <c r="B29" s="128"/>
      <c r="C29" s="128"/>
      <c r="D29" s="45" t="s">
        <v>27</v>
      </c>
      <c r="E29" s="46" t="s">
        <v>28</v>
      </c>
      <c r="F29" s="47"/>
      <c r="G29" s="25"/>
      <c r="H29" s="48"/>
      <c r="I29" s="19"/>
      <c r="J29" s="19"/>
    </row>
    <row r="30" spans="1:10" s="52" customFormat="1" x14ac:dyDescent="0.3">
      <c r="A30" s="35" t="s">
        <v>45</v>
      </c>
      <c r="B30" s="23"/>
      <c r="C30" s="51" t="s">
        <v>24</v>
      </c>
      <c r="D30" s="116">
        <v>6108</v>
      </c>
      <c r="E30" s="65"/>
      <c r="F30" s="36"/>
    </row>
    <row r="31" spans="1:10" s="52" customFormat="1" x14ac:dyDescent="0.3">
      <c r="A31" s="13" t="s">
        <v>12</v>
      </c>
      <c r="B31" s="22"/>
      <c r="C31" s="53" t="s">
        <v>24</v>
      </c>
      <c r="D31" s="117">
        <f>31990/12*E1</f>
        <v>31990</v>
      </c>
      <c r="E31" s="66"/>
      <c r="F31" s="36"/>
    </row>
    <row r="32" spans="1:10" s="52" customFormat="1" ht="15.75" customHeight="1" x14ac:dyDescent="0.3">
      <c r="A32" s="13" t="s">
        <v>33</v>
      </c>
      <c r="B32" s="22"/>
      <c r="C32" s="53" t="s">
        <v>24</v>
      </c>
      <c r="D32" s="118">
        <f>18212.19+12620.33</f>
        <v>30832.519999999997</v>
      </c>
      <c r="E32" s="66"/>
      <c r="F32" s="37"/>
    </row>
    <row r="33" spans="1:10" s="54" customFormat="1" ht="16.2" x14ac:dyDescent="0.3">
      <c r="A33" s="13" t="s">
        <v>30</v>
      </c>
      <c r="B33" s="22"/>
      <c r="C33" s="53" t="s">
        <v>24</v>
      </c>
      <c r="D33" s="118">
        <f>B5</f>
        <v>2543878.35</v>
      </c>
      <c r="E33" s="66"/>
      <c r="F33" s="38"/>
    </row>
    <row r="34" spans="1:10" s="54" customFormat="1" ht="16.2" x14ac:dyDescent="0.3">
      <c r="A34" s="49" t="str">
        <f>A28</f>
        <v>итого расходы</v>
      </c>
      <c r="B34" s="50"/>
      <c r="C34" s="55" t="str">
        <f>C28</f>
        <v>руб</v>
      </c>
      <c r="D34" s="67"/>
      <c r="E34" s="68">
        <f>E28</f>
        <v>2550803.62</v>
      </c>
      <c r="F34" s="38"/>
    </row>
    <row r="35" spans="1:10" s="59" customFormat="1" ht="16.5" customHeight="1" thickBot="1" x14ac:dyDescent="0.35">
      <c r="A35" s="39" t="s">
        <v>14</v>
      </c>
      <c r="B35" s="27"/>
      <c r="C35" s="56" t="s">
        <v>24</v>
      </c>
      <c r="D35" s="69">
        <f>D30+D31+D32+D33-E34</f>
        <v>62005.25</v>
      </c>
      <c r="E35" s="70"/>
      <c r="F35" s="40"/>
      <c r="G35" s="57"/>
      <c r="H35" s="58"/>
      <c r="I35" s="58"/>
      <c r="J35" s="58"/>
    </row>
    <row r="36" spans="1:10" s="16" customFormat="1" x14ac:dyDescent="0.3">
      <c r="A36" s="124" t="s">
        <v>41</v>
      </c>
      <c r="B36" s="125"/>
      <c r="C36" s="125"/>
      <c r="D36" s="125"/>
      <c r="E36" s="126"/>
      <c r="F36" s="41"/>
      <c r="G36" s="5"/>
      <c r="H36" s="5"/>
      <c r="I36" s="4"/>
      <c r="J36" s="4"/>
    </row>
    <row r="37" spans="1:10" s="44" customFormat="1" x14ac:dyDescent="0.3">
      <c r="A37" s="28" t="s">
        <v>22</v>
      </c>
      <c r="B37" s="122" t="s">
        <v>34</v>
      </c>
      <c r="C37" s="122" t="s">
        <v>26</v>
      </c>
      <c r="D37" s="129"/>
      <c r="E37" s="130"/>
      <c r="F37" s="5"/>
      <c r="G37" s="5"/>
      <c r="H37" s="5"/>
      <c r="I37" s="4"/>
      <c r="J37" s="4"/>
    </row>
    <row r="38" spans="1:10" s="44" customFormat="1" ht="62.4" x14ac:dyDescent="0.3">
      <c r="A38" s="11"/>
      <c r="B38" s="123"/>
      <c r="C38" s="82" t="s">
        <v>35</v>
      </c>
      <c r="D38" s="82" t="s">
        <v>36</v>
      </c>
      <c r="E38" s="75" t="s">
        <v>31</v>
      </c>
      <c r="F38" s="5"/>
      <c r="G38" s="5"/>
      <c r="H38" s="5"/>
      <c r="I38" s="4"/>
      <c r="J38" s="4"/>
    </row>
    <row r="39" spans="1:10" s="16" customFormat="1" ht="15.75" customHeight="1" x14ac:dyDescent="0.3">
      <c r="A39" s="18" t="s">
        <v>42</v>
      </c>
      <c r="B39" s="63">
        <v>2722729</v>
      </c>
      <c r="C39" s="63">
        <v>2722710</v>
      </c>
      <c r="D39" s="63"/>
      <c r="E39" s="64"/>
      <c r="F39" s="42"/>
      <c r="G39" s="5"/>
      <c r="H39" s="5"/>
      <c r="I39" s="4"/>
      <c r="J39" s="4"/>
    </row>
    <row r="40" spans="1:10" s="16" customFormat="1" ht="15.75" customHeight="1" x14ac:dyDescent="0.3">
      <c r="A40" s="18" t="s">
        <v>43</v>
      </c>
      <c r="B40" s="63">
        <v>1130119</v>
      </c>
      <c r="C40" s="63">
        <v>1151599</v>
      </c>
      <c r="D40" s="63">
        <v>85769</v>
      </c>
      <c r="E40" s="64"/>
      <c r="F40" s="42"/>
      <c r="G40" s="5"/>
      <c r="H40" s="5"/>
      <c r="I40" s="4"/>
      <c r="J40" s="4"/>
    </row>
    <row r="41" spans="1:10" s="16" customFormat="1" ht="15.75" customHeight="1" x14ac:dyDescent="0.3">
      <c r="A41" s="18" t="s">
        <v>37</v>
      </c>
      <c r="B41" s="63">
        <v>243832</v>
      </c>
      <c r="C41" s="63">
        <v>234268</v>
      </c>
      <c r="D41" s="63">
        <v>10084</v>
      </c>
      <c r="E41" s="64">
        <v>2065</v>
      </c>
      <c r="F41" s="42"/>
      <c r="G41" s="5"/>
      <c r="H41" s="5"/>
      <c r="I41" s="4"/>
      <c r="J41" s="4"/>
    </row>
    <row r="42" spans="1:10" s="16" customFormat="1" ht="15.75" customHeight="1" x14ac:dyDescent="0.3">
      <c r="A42" s="18" t="s">
        <v>38</v>
      </c>
      <c r="B42" s="63">
        <v>437967</v>
      </c>
      <c r="C42" s="63">
        <v>427844</v>
      </c>
      <c r="D42" s="63">
        <v>23376</v>
      </c>
      <c r="E42" s="64">
        <v>3388</v>
      </c>
      <c r="F42" s="42"/>
      <c r="G42" s="5"/>
      <c r="H42" s="5"/>
      <c r="I42" s="4"/>
      <c r="J42" s="4"/>
    </row>
    <row r="43" spans="1:10" s="16" customFormat="1" ht="15.75" customHeight="1" x14ac:dyDescent="0.3">
      <c r="A43" s="18" t="s">
        <v>39</v>
      </c>
      <c r="B43" s="63">
        <v>929789</v>
      </c>
      <c r="C43" s="63">
        <v>816521</v>
      </c>
      <c r="D43" s="63">
        <v>165833</v>
      </c>
      <c r="E43" s="64">
        <f>7944+297</f>
        <v>8241</v>
      </c>
      <c r="F43" s="42"/>
      <c r="G43" s="5"/>
      <c r="H43" s="5"/>
      <c r="I43" s="4"/>
      <c r="J43" s="4"/>
    </row>
    <row r="44" spans="1:10" s="16" customFormat="1" ht="15.75" customHeight="1" thickBot="1" x14ac:dyDescent="0.35">
      <c r="A44" s="83" t="s">
        <v>44</v>
      </c>
      <c r="B44" s="84">
        <v>402752</v>
      </c>
      <c r="C44" s="84">
        <v>402675</v>
      </c>
      <c r="D44" s="84"/>
      <c r="E44" s="85"/>
      <c r="F44" s="42"/>
      <c r="G44" s="5"/>
      <c r="H44" s="5"/>
      <c r="I44" s="4"/>
      <c r="J44" s="4"/>
    </row>
    <row r="45" spans="1:10" s="16" customFormat="1" ht="16.2" thickBot="1" x14ac:dyDescent="0.35">
      <c r="A45" s="24" t="s">
        <v>23</v>
      </c>
      <c r="B45" s="73">
        <f>SUM(B39:B44)</f>
        <v>5867188</v>
      </c>
      <c r="C45" s="73">
        <f>SUM(C39:C44)</f>
        <v>5755617</v>
      </c>
      <c r="D45" s="73">
        <f>SUM(D39:D44)</f>
        <v>285062</v>
      </c>
      <c r="E45" s="74">
        <f>SUM(E39:E43)</f>
        <v>13694</v>
      </c>
      <c r="F45" s="76"/>
    </row>
    <row r="46" spans="1:10" s="52" customFormat="1" ht="15.75" customHeight="1" thickBot="1" x14ac:dyDescent="0.35">
      <c r="A46" s="78" t="s">
        <v>40</v>
      </c>
      <c r="B46" s="79"/>
      <c r="C46" s="79"/>
      <c r="D46" s="79">
        <f>B40+B41+B42+B43-C40-C41-C42-C43-D40-D41-D42-D43-E43-E40-E41-E42</f>
        <v>-187281</v>
      </c>
      <c r="E46" s="80"/>
      <c r="F46" s="99"/>
    </row>
    <row r="47" spans="1:10" s="103" customFormat="1" ht="16.2" x14ac:dyDescent="0.3">
      <c r="A47" s="120" t="s">
        <v>62</v>
      </c>
      <c r="B47" s="121"/>
      <c r="C47" s="121"/>
      <c r="D47" s="76" t="s">
        <v>63</v>
      </c>
      <c r="E47" s="100">
        <v>4107.8999999999996</v>
      </c>
      <c r="F47" s="36"/>
      <c r="G47" s="101"/>
      <c r="H47" s="102"/>
      <c r="I47" s="102"/>
    </row>
    <row r="48" spans="1:10" s="103" customFormat="1" ht="16.2" x14ac:dyDescent="0.3">
      <c r="A48" s="120" t="s">
        <v>64</v>
      </c>
      <c r="B48" s="121"/>
      <c r="C48" s="121"/>
      <c r="D48" s="76" t="s">
        <v>63</v>
      </c>
      <c r="E48" s="100">
        <v>3704.3</v>
      </c>
      <c r="F48" s="36"/>
      <c r="G48" s="101"/>
      <c r="H48" s="102"/>
      <c r="I48" s="102"/>
    </row>
    <row r="49" spans="1:9" s="103" customFormat="1" ht="16.2" x14ac:dyDescent="0.3">
      <c r="A49" s="104" t="s">
        <v>65</v>
      </c>
      <c r="B49" s="105"/>
      <c r="C49" s="105"/>
      <c r="D49" s="76" t="s">
        <v>63</v>
      </c>
      <c r="E49" s="100">
        <v>0</v>
      </c>
      <c r="F49" s="36"/>
      <c r="G49" s="101"/>
      <c r="H49" s="102"/>
      <c r="I49" s="102"/>
    </row>
    <row r="50" spans="1:9" s="103" customFormat="1" ht="16.2" x14ac:dyDescent="0.3">
      <c r="A50" s="106" t="s">
        <v>66</v>
      </c>
      <c r="B50" s="107"/>
      <c r="C50" s="107"/>
      <c r="D50" s="108" t="s">
        <v>63</v>
      </c>
      <c r="E50" s="109">
        <f>E48</f>
        <v>3704.3</v>
      </c>
      <c r="F50" s="36"/>
      <c r="G50" s="101"/>
      <c r="H50" s="102"/>
      <c r="I50" s="102"/>
    </row>
    <row r="51" spans="1:9" s="1" customFormat="1" x14ac:dyDescent="0.3">
      <c r="A51" s="15" t="s">
        <v>8</v>
      </c>
      <c r="B51" s="9"/>
      <c r="C51" s="9"/>
      <c r="D51" s="9"/>
      <c r="E51" s="9"/>
      <c r="F51" s="9"/>
      <c r="G51" s="16"/>
      <c r="H51" s="16"/>
    </row>
  </sheetData>
  <mergeCells count="6">
    <mergeCell ref="A48:C48"/>
    <mergeCell ref="B37:B38"/>
    <mergeCell ref="A36:E36"/>
    <mergeCell ref="A29:C29"/>
    <mergeCell ref="C37:E37"/>
    <mergeCell ref="A47:C47"/>
  </mergeCells>
  <pageMargins left="0.31496062992125984" right="0.31496062992125984" top="0.35433070866141736" bottom="0.35433070866141736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2020-02-27T12:49:26Z</cp:lastPrinted>
  <dcterms:created xsi:type="dcterms:W3CDTF">2016-04-22T06:39:22Z</dcterms:created>
  <dcterms:modified xsi:type="dcterms:W3CDTF">2020-03-05T10:54:34Z</dcterms:modified>
</cp:coreProperties>
</file>