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9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/>
  <c r="E27" i="1" l="1"/>
  <c r="D33" i="1" l="1"/>
  <c r="D32" i="1" l="1"/>
  <c r="E19" i="1" l="1"/>
  <c r="B5" i="1" l="1"/>
  <c r="E23" i="1" l="1"/>
  <c r="D47" i="1" l="1"/>
  <c r="D46" i="1"/>
  <c r="D13" i="1" l="1"/>
  <c r="E16" i="1" l="1"/>
  <c r="E28" i="1" l="1"/>
  <c r="E46" i="1" l="1"/>
  <c r="C46" i="1"/>
  <c r="B46" i="1"/>
  <c r="D16" i="1" l="1"/>
  <c r="E51" i="1" l="1"/>
  <c r="E17" i="1" l="1"/>
  <c r="D12" i="1" l="1"/>
  <c r="D34" i="1" l="1"/>
  <c r="C35" i="1" l="1"/>
  <c r="A35" i="1"/>
  <c r="D27" i="1" l="1"/>
  <c r="D11" i="1"/>
  <c r="D10" i="1"/>
  <c r="E15" i="1"/>
  <c r="E8" i="1"/>
  <c r="D14" i="1"/>
  <c r="D29" i="1" s="1"/>
  <c r="D17" i="1"/>
  <c r="E9" i="1" l="1"/>
  <c r="E29" i="1" s="1"/>
  <c r="E35" i="1" l="1"/>
  <c r="D36" i="1" s="1"/>
</calcChain>
</file>

<file path=xl/sharedStrings.xml><?xml version="1.0" encoding="utf-8"?>
<sst xmlns="http://schemas.openxmlformats.org/spreadsheetml/2006/main" count="104" uniqueCount="73">
  <si>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</si>
  <si>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</si>
  <si>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</si>
  <si>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</si>
  <si>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</si>
  <si>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</si>
  <si>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</si>
  <si>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</si>
  <si>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</si>
  <si>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</si>
  <si>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</si>
  <si>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</si>
  <si>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 Университетская, д.14</t>
  </si>
  <si>
    <t>июнь</t>
  </si>
  <si>
    <t>Остаток средств на конец периода (+ есть средства, -задолженность)</t>
  </si>
  <si>
    <t>единица измерения работы и услуги</t>
  </si>
  <si>
    <t>Цена выполненной работы и услуги в руб.</t>
  </si>
  <si>
    <t>Стоимость выполн.работы /услуги на 1 кв.м.</t>
  </si>
  <si>
    <t>Начислено за данный период по статье "содержание помещения",руб</t>
  </si>
  <si>
    <t>Кол-во месяцев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</si>
  <si>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</si>
  <si>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</si>
  <si>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</si>
  <si>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</si>
  <si>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</si>
  <si>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</si>
  <si>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</si>
  <si>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</si>
  <si>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</si>
  <si>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</si>
  <si>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</si>
  <si>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декабрь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</si>
  <si>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</si>
  <si>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</si>
  <si>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</si>
  <si>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</si>
  <si>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</si>
  <si>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</si>
  <si>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</si>
  <si>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</si>
  <si>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тыс.руб.</t>
  </si>
  <si>
    <t>Отчет по предоставлению коммунальных услуг по жилым помещениям за 2019 г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</si>
  <si>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</si>
  <si>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</si>
  <si>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</si>
  <si>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>Остаток средств на 01/01/2019 г (+ есть средства, -задолженность)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</si>
  <si>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</si>
  <si>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5.Абонплата по услуге Видеоконтроль</t>
  </si>
  <si>
    <t>6.Работы по ремонту общедомового имущества всего, в т.ч.</t>
  </si>
  <si>
    <t>7. Расходы на коммун.услуги в целях содержания общего имущества дома</t>
  </si>
  <si>
    <t>8.обслуживание спецсчета</t>
  </si>
  <si>
    <t>Тариф на 1 кв.м., руб</t>
  </si>
  <si>
    <t>замена горки на детской площадке (доля дома, июль 2018 г)</t>
  </si>
  <si>
    <t>работы на общедомовой системе канализации кв.77</t>
  </si>
  <si>
    <t>май</t>
  </si>
  <si>
    <t>ремонт мягкой кровли кв.79,80</t>
  </si>
  <si>
    <t>ремонт и восстановление межпанельных швов кв.60</t>
  </si>
  <si>
    <t>*дератизация и дезинсекция мест общего пользования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</si>
  <si>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</si>
  <si>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июль</t>
  </si>
  <si>
    <t>ремонт расходомера и теплосчетчика</t>
  </si>
  <si>
    <t>работы на общедомовой системе электроснабжения п.2</t>
  </si>
  <si>
    <t>сентябрь</t>
  </si>
  <si>
    <t>работы по технич.диагностированию внутридомов.газового оборудования</t>
  </si>
  <si>
    <t>октябрь</t>
  </si>
  <si>
    <t>в теч.года</t>
  </si>
  <si>
    <t>работы на общедомовой системе ХГВС,кв.64,п.1</t>
  </si>
  <si>
    <t>*электроизмерительные работы</t>
  </si>
  <si>
    <t>установка новых почтовых ящиков п.2</t>
  </si>
  <si>
    <t>Начислено взносов на капит.ремонт по состоянию на 01.01.2020г</t>
  </si>
  <si>
    <t>Поступило взносов на капит.ремонт по состоянию на 01.01.2020г</t>
  </si>
  <si>
    <t>Израсходовано на капремонт со спецсчета в 2019 г</t>
  </si>
  <si>
    <t>Остаток средств на спецсчете на 01.01.2020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</si>
</sst>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0" fontId="4" fillId="0" borderId="13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2" fontId="3" fillId="0" borderId="0" xfId="0" applyNumberFormat="1" applyFont="1" applyFill="1" applyAlignment="1">
      <alignment vertical="top" wrapText="1"/>
    </xf>
    <xf numFmtId="1" fontId="3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1" fontId="6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Font="1" applyFill="1"/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2" fontId="3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6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9" fillId="0" borderId="0" xfId="0" applyFont="1" applyFill="1"/>
    <xf numFmtId="0" fontId="8" fillId="0" borderId="0" xfId="0" applyFont="1" applyFill="1" applyAlignment="1">
      <alignment vertical="top"/>
    </xf>
    <xf numFmtId="0" fontId="10" fillId="0" borderId="0" xfId="0" applyFont="1" applyFill="1"/>
    <xf numFmtId="0" fontId="6" fillId="0" borderId="11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9" fillId="0" borderId="0" xfId="0" applyFont="1" applyFill="1" applyBorder="1"/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3" fillId="0" borderId="14" xfId="1" applyNumberFormat="1" applyFont="1" applyFill="1" applyBorder="1" applyAlignment="1">
      <alignment vertical="top"/>
    </xf>
    <xf numFmtId="165" fontId="3" fillId="0" borderId="15" xfId="1" applyNumberFormat="1" applyFont="1" applyFill="1" applyBorder="1" applyAlignment="1">
      <alignment vertical="top"/>
    </xf>
    <xf numFmtId="0" fontId="8" fillId="2" borderId="13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165" fontId="8" fillId="2" borderId="14" xfId="1" applyNumberFormat="1" applyFont="1" applyFill="1" applyBorder="1" applyAlignment="1">
      <alignment vertical="top" wrapText="1"/>
    </xf>
    <xf numFmtId="165" fontId="8" fillId="2" borderId="15" xfId="1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4" fillId="0" borderId="14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0" fontId="4" fillId="0" borderId="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6" fillId="0" borderId="23" xfId="0" applyFont="1" applyFill="1" applyBorder="1" applyAlignment="1">
      <alignment vertical="top" wrapText="1"/>
    </xf>
    <xf numFmtId="165" fontId="6" fillId="0" borderId="24" xfId="1" applyNumberFormat="1" applyFont="1" applyFill="1" applyBorder="1" applyAlignment="1">
      <alignment vertical="top"/>
    </xf>
    <xf numFmtId="165" fontId="6" fillId="0" borderId="25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9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165" fontId="3" fillId="2" borderId="14" xfId="1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165" fontId="4" fillId="0" borderId="5" xfId="1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165" fontId="4" fillId="0" borderId="22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4" xfId="1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0" fillId="0" borderId="0" xfId="0" applyFill="1" applyBorder="1"/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1" fontId="4" fillId="0" borderId="0" xfId="0" applyNumberFormat="1" applyFont="1" applyFill="1" applyBorder="1" applyAlignment="1">
      <alignment vertical="top" wrapText="1"/>
    </xf>
    <xf numFmtId="165" fontId="3" fillId="0" borderId="0" xfId="1" applyNumberFormat="1" applyFont="1" applyFill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center" vertical="top" wrapText="1"/>
    </xf>
    <xf numFmtId="2" fontId="4" fillId="0" borderId="11" xfId="0" applyNumberFormat="1" applyFont="1" applyFill="1" applyBorder="1" applyAlignment="1">
      <alignment vertical="top" wrapText="1"/>
    </xf>
    <xf numFmtId="165" fontId="4" fillId="0" borderId="12" xfId="1" applyNumberFormat="1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3" fillId="2" borderId="7" xfId="0" applyNumberFormat="1" applyFont="1" applyFill="1" applyBorder="1" applyAlignment="1">
      <alignment vertical="top" wrapText="1"/>
    </xf>
    <xf numFmtId="165" fontId="3" fillId="2" borderId="8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topLeftCell="A31" zoomScale="75" zoomScaleNormal="75" workbookViewId="0">
      <selection activeCell="F39" sqref="F39:F48"/>
    </sheetView>
  </sheetViews>
  <sheetFormatPr defaultRowHeight="15.6" x14ac:dyDescent="0.3"/>
  <cols>
    <col min="1" max="1" width="79.5546875" style="7" customWidth="1"/>
    <col min="2" max="2" width="13.88671875" style="7" customWidth="1"/>
    <col min="3" max="4" width="13.6640625" style="7" customWidth="1"/>
    <col min="5" max="5" width="13.88671875" style="7" customWidth="1"/>
    <col min="6" max="6" width="9.88671875" style="7" bestFit="1" customWidth="1"/>
    <col min="7" max="7" width="9.109375" style="43"/>
  </cols>
  <sheetData>
    <row r="1" spans="1:10" s="15" customFormat="1" ht="31.2" x14ac:dyDescent="0.3">
      <c r="A1" s="30" t="s">
        <v>8</v>
      </c>
      <c r="B1" s="7"/>
      <c r="C1" s="7">
        <v>2019</v>
      </c>
      <c r="D1" s="31" t="s">
        <v>19</v>
      </c>
      <c r="E1" s="31">
        <v>12</v>
      </c>
      <c r="F1" s="7"/>
      <c r="G1" s="3"/>
    </row>
    <row r="2" spans="1:10" s="15" customFormat="1" x14ac:dyDescent="0.3">
      <c r="A2" s="32" t="s">
        <v>12</v>
      </c>
      <c r="B2" s="7"/>
      <c r="C2" s="7"/>
      <c r="D2" s="7"/>
      <c r="E2" s="7"/>
      <c r="F2" s="7"/>
      <c r="G2" s="3"/>
    </row>
    <row r="3" spans="1:10" s="15" customFormat="1" x14ac:dyDescent="0.3">
      <c r="A3" s="7" t="s">
        <v>21</v>
      </c>
      <c r="B3" s="7">
        <v>4365.7</v>
      </c>
      <c r="C3" s="7"/>
      <c r="D3" s="7"/>
      <c r="E3" s="7"/>
      <c r="F3" s="7"/>
      <c r="G3" s="3"/>
    </row>
    <row r="4" spans="1:10" s="15" customFormat="1" x14ac:dyDescent="0.3">
      <c r="A4" s="7" t="s">
        <v>51</v>
      </c>
      <c r="B4" s="7">
        <v>17.88</v>
      </c>
      <c r="C4" s="7">
        <v>17.920000000000002</v>
      </c>
      <c r="D4" s="7"/>
      <c r="E4" s="7"/>
      <c r="F4" s="7"/>
      <c r="G4" s="3"/>
    </row>
    <row r="5" spans="1:10" s="15" customFormat="1" x14ac:dyDescent="0.3">
      <c r="A5" s="7" t="s">
        <v>18</v>
      </c>
      <c r="B5" s="112">
        <f>B4*6*B3+B3*(E1-6)*C4</f>
        <v>937752.36</v>
      </c>
      <c r="C5" s="33"/>
      <c r="D5" s="33"/>
      <c r="E5" s="7"/>
      <c r="F5" s="33"/>
      <c r="G5" s="7"/>
    </row>
    <row r="6" spans="1:10" s="15" customFormat="1" ht="16.2" thickBot="1" x14ac:dyDescent="0.35">
      <c r="A6" s="7" t="s">
        <v>0</v>
      </c>
      <c r="B6" s="7">
        <v>98.42</v>
      </c>
      <c r="C6" s="7"/>
      <c r="D6" s="7"/>
      <c r="E6" s="7"/>
      <c r="F6" s="33"/>
      <c r="G6" s="3"/>
    </row>
    <row r="7" spans="1:10" s="16" customFormat="1" ht="64.5" customHeight="1" x14ac:dyDescent="0.3">
      <c r="A7" s="4" t="s">
        <v>1</v>
      </c>
      <c r="B7" s="6" t="s">
        <v>9</v>
      </c>
      <c r="C7" s="6" t="s">
        <v>15</v>
      </c>
      <c r="D7" s="6" t="s">
        <v>17</v>
      </c>
      <c r="E7" s="5" t="s">
        <v>16</v>
      </c>
      <c r="F7" s="8"/>
      <c r="G7" s="29"/>
    </row>
    <row r="8" spans="1:10" s="15" customFormat="1" ht="15.75" customHeight="1" x14ac:dyDescent="0.3">
      <c r="A8" s="9" t="s">
        <v>2</v>
      </c>
      <c r="B8" s="13" t="s">
        <v>10</v>
      </c>
      <c r="C8" s="95" t="s">
        <v>20</v>
      </c>
      <c r="D8" s="10">
        <v>1.02</v>
      </c>
      <c r="E8" s="65">
        <f>D8*B3*E1</f>
        <v>53436.168000000005</v>
      </c>
      <c r="F8" s="7"/>
      <c r="G8" s="3"/>
    </row>
    <row r="9" spans="1:10" s="15" customFormat="1" ht="46.8" x14ac:dyDescent="0.3">
      <c r="A9" s="9" t="s">
        <v>3</v>
      </c>
      <c r="B9" s="13" t="s">
        <v>10</v>
      </c>
      <c r="C9" s="95" t="s">
        <v>20</v>
      </c>
      <c r="D9" s="10">
        <f>4.85+D10+D11+D12+D13+0.04+0.18</f>
        <v>5.5023094425483494</v>
      </c>
      <c r="E9" s="65">
        <f>D9*E1*B3</f>
        <v>288257.18799999997</v>
      </c>
      <c r="F9" s="7"/>
      <c r="G9" s="3"/>
    </row>
    <row r="10" spans="1:10" s="15" customFormat="1" x14ac:dyDescent="0.3">
      <c r="A10" s="12" t="s">
        <v>4</v>
      </c>
      <c r="B10" s="13"/>
      <c r="C10" s="95" t="s">
        <v>20</v>
      </c>
      <c r="D10" s="10">
        <f>E10/E1/B3</f>
        <v>0.10956623985462431</v>
      </c>
      <c r="E10" s="65">
        <v>5740</v>
      </c>
      <c r="F10" s="7"/>
      <c r="G10" s="3"/>
    </row>
    <row r="11" spans="1:10" s="15" customFormat="1" x14ac:dyDescent="0.3">
      <c r="A11" s="12" t="s">
        <v>5</v>
      </c>
      <c r="B11" s="13"/>
      <c r="C11" s="95" t="s">
        <v>20</v>
      </c>
      <c r="D11" s="10">
        <f>E11/E1/B3</f>
        <v>0.18433470004810226</v>
      </c>
      <c r="E11" s="65">
        <v>9657</v>
      </c>
      <c r="F11" s="7"/>
      <c r="G11" s="3"/>
    </row>
    <row r="12" spans="1:10" s="15" customFormat="1" ht="15.75" customHeight="1" x14ac:dyDescent="0.3">
      <c r="A12" s="12" t="s">
        <v>67</v>
      </c>
      <c r="B12" s="95"/>
      <c r="C12" s="95" t="s">
        <v>20</v>
      </c>
      <c r="D12" s="10">
        <f>E12/E1/B3</f>
        <v>0.10187369723068466</v>
      </c>
      <c r="E12" s="65">
        <v>5337</v>
      </c>
      <c r="F12" s="3"/>
    </row>
    <row r="13" spans="1:10" s="108" customFormat="1" x14ac:dyDescent="0.3">
      <c r="A13" s="12" t="s">
        <v>57</v>
      </c>
      <c r="B13" s="75"/>
      <c r="C13" s="106" t="s">
        <v>20</v>
      </c>
      <c r="D13" s="10">
        <f>E13/B3/E1</f>
        <v>3.6534805414939191E-2</v>
      </c>
      <c r="E13" s="65">
        <v>1914</v>
      </c>
      <c r="F13" s="21"/>
      <c r="G13" s="21"/>
      <c r="H13" s="41"/>
      <c r="I13" s="107"/>
      <c r="J13" s="107"/>
    </row>
    <row r="14" spans="1:10" s="15" customFormat="1" ht="46.8" x14ac:dyDescent="0.3">
      <c r="A14" s="9" t="s">
        <v>58</v>
      </c>
      <c r="B14" s="13" t="s">
        <v>10</v>
      </c>
      <c r="C14" s="95" t="s">
        <v>20</v>
      </c>
      <c r="D14" s="10">
        <f>E14/E1/B3</f>
        <v>6.2739079643585223</v>
      </c>
      <c r="E14" s="65">
        <f>8300*3.3*E1</f>
        <v>328680</v>
      </c>
      <c r="F14" s="7"/>
      <c r="G14" s="3"/>
    </row>
    <row r="15" spans="1:10" s="15" customFormat="1" ht="31.2" x14ac:dyDescent="0.3">
      <c r="A15" s="9" t="s">
        <v>46</v>
      </c>
      <c r="B15" s="13" t="s">
        <v>10</v>
      </c>
      <c r="C15" s="95" t="s">
        <v>20</v>
      </c>
      <c r="D15" s="10">
        <v>0.49</v>
      </c>
      <c r="E15" s="65">
        <f>D15*E1*B3</f>
        <v>25670.315999999999</v>
      </c>
      <c r="F15" s="7"/>
      <c r="G15" s="3"/>
    </row>
    <row r="16" spans="1:10" s="15" customFormat="1" ht="16.2" thickBot="1" x14ac:dyDescent="0.35">
      <c r="A16" s="114" t="s">
        <v>47</v>
      </c>
      <c r="B16" s="114"/>
      <c r="C16" s="115" t="s">
        <v>20</v>
      </c>
      <c r="D16" s="116">
        <f>E16/E1/B3</f>
        <v>0.274870009391392</v>
      </c>
      <c r="E16" s="117">
        <f>1200*E1</f>
        <v>14400</v>
      </c>
      <c r="F16" s="7"/>
      <c r="G16" s="3"/>
    </row>
    <row r="17" spans="1:10" s="15" customFormat="1" x14ac:dyDescent="0.3">
      <c r="A17" s="118" t="s">
        <v>48</v>
      </c>
      <c r="B17" s="119"/>
      <c r="C17" s="119"/>
      <c r="D17" s="120">
        <f>E17/E1/B3</f>
        <v>1.7523898420260975</v>
      </c>
      <c r="E17" s="121">
        <f>E18+E19+E20+E21+E22+E23+E24+E25+E26</f>
        <v>91804.900000000009</v>
      </c>
      <c r="F17" s="7"/>
      <c r="G17" s="3"/>
    </row>
    <row r="18" spans="1:10" s="44" customFormat="1" ht="15.75" customHeight="1" x14ac:dyDescent="0.3">
      <c r="A18" s="9" t="s">
        <v>52</v>
      </c>
      <c r="B18" s="13"/>
      <c r="C18" s="113" t="s">
        <v>20</v>
      </c>
      <c r="D18" s="11"/>
      <c r="E18" s="65">
        <v>5543.08</v>
      </c>
      <c r="F18" s="7"/>
      <c r="G18" s="3"/>
    </row>
    <row r="19" spans="1:10" s="17" customFormat="1" x14ac:dyDescent="0.3">
      <c r="A19" s="9" t="s">
        <v>66</v>
      </c>
      <c r="B19" s="13" t="s">
        <v>65</v>
      </c>
      <c r="C19" s="113" t="s">
        <v>20</v>
      </c>
      <c r="D19" s="11"/>
      <c r="E19" s="65">
        <f>697.97+1619.63+1028.4</f>
        <v>3346.0000000000005</v>
      </c>
      <c r="F19" s="32"/>
      <c r="G19" s="34"/>
    </row>
    <row r="20" spans="1:10" s="44" customFormat="1" x14ac:dyDescent="0.3">
      <c r="A20" s="9" t="s">
        <v>53</v>
      </c>
      <c r="B20" s="13" t="s">
        <v>54</v>
      </c>
      <c r="C20" s="113" t="s">
        <v>20</v>
      </c>
      <c r="D20" s="11"/>
      <c r="E20" s="65">
        <v>1052.76</v>
      </c>
      <c r="F20" s="7"/>
      <c r="G20" s="3"/>
    </row>
    <row r="21" spans="1:10" s="44" customFormat="1" x14ac:dyDescent="0.3">
      <c r="A21" s="9" t="s">
        <v>55</v>
      </c>
      <c r="B21" s="13" t="s">
        <v>54</v>
      </c>
      <c r="C21" s="113" t="s">
        <v>20</v>
      </c>
      <c r="D21" s="11"/>
      <c r="E21" s="65">
        <v>20681.900000000001</v>
      </c>
      <c r="F21" s="7"/>
      <c r="G21" s="3"/>
    </row>
    <row r="22" spans="1:10" s="44" customFormat="1" x14ac:dyDescent="0.3">
      <c r="A22" s="9" t="s">
        <v>56</v>
      </c>
      <c r="B22" s="105" t="s">
        <v>13</v>
      </c>
      <c r="C22" s="113" t="s">
        <v>20</v>
      </c>
      <c r="D22" s="11"/>
      <c r="E22" s="65">
        <v>5940</v>
      </c>
      <c r="F22" s="7"/>
      <c r="G22" s="3"/>
    </row>
    <row r="23" spans="1:10" s="44" customFormat="1" x14ac:dyDescent="0.3">
      <c r="A23" s="9" t="s">
        <v>60</v>
      </c>
      <c r="B23" s="13" t="s">
        <v>59</v>
      </c>
      <c r="C23" s="113" t="s">
        <v>20</v>
      </c>
      <c r="D23" s="11"/>
      <c r="E23" s="65">
        <f>6000+2400</f>
        <v>8400</v>
      </c>
      <c r="F23" s="7"/>
      <c r="G23" s="3"/>
    </row>
    <row r="24" spans="1:10" s="44" customFormat="1" x14ac:dyDescent="0.3">
      <c r="A24" s="9" t="s">
        <v>61</v>
      </c>
      <c r="B24" s="13" t="s">
        <v>62</v>
      </c>
      <c r="C24" s="113" t="s">
        <v>20</v>
      </c>
      <c r="D24" s="11"/>
      <c r="E24" s="65">
        <v>724.15</v>
      </c>
      <c r="F24" s="7"/>
      <c r="G24" s="3"/>
    </row>
    <row r="25" spans="1:10" s="44" customFormat="1" x14ac:dyDescent="0.3">
      <c r="A25" s="9" t="s">
        <v>63</v>
      </c>
      <c r="B25" s="13" t="s">
        <v>64</v>
      </c>
      <c r="C25" s="113" t="s">
        <v>20</v>
      </c>
      <c r="D25" s="10"/>
      <c r="E25" s="65">
        <v>38400</v>
      </c>
      <c r="F25" s="7"/>
      <c r="G25" s="3"/>
    </row>
    <row r="26" spans="1:10" s="44" customFormat="1" ht="16.2" thickBot="1" x14ac:dyDescent="0.35">
      <c r="A26" s="77" t="s">
        <v>68</v>
      </c>
      <c r="B26" s="78" t="s">
        <v>31</v>
      </c>
      <c r="C26" s="19" t="s">
        <v>20</v>
      </c>
      <c r="D26" s="26"/>
      <c r="E26" s="96">
        <v>7717.01</v>
      </c>
      <c r="F26" s="7"/>
      <c r="G26" s="3"/>
    </row>
    <row r="27" spans="1:10" s="23" customFormat="1" ht="15.75" customHeight="1" thickBot="1" x14ac:dyDescent="0.35">
      <c r="A27" s="24" t="s">
        <v>49</v>
      </c>
      <c r="B27" s="25"/>
      <c r="C27" s="25" t="s">
        <v>20</v>
      </c>
      <c r="D27" s="74">
        <f>E27/E1/B3</f>
        <v>1.2036634064029441</v>
      </c>
      <c r="E27" s="104">
        <f>D46+D47</f>
        <v>63058</v>
      </c>
      <c r="F27" s="27"/>
      <c r="G27" s="27"/>
      <c r="H27" s="22"/>
      <c r="I27" s="22"/>
      <c r="J27" s="22"/>
    </row>
    <row r="28" spans="1:10" s="23" customFormat="1" ht="16.2" thickBot="1" x14ac:dyDescent="0.35">
      <c r="A28" s="79" t="s">
        <v>50</v>
      </c>
      <c r="B28" s="80"/>
      <c r="C28" s="80" t="s">
        <v>24</v>
      </c>
      <c r="D28" s="97">
        <v>0.2</v>
      </c>
      <c r="E28" s="98">
        <f>D28*E1*B3</f>
        <v>10477.68</v>
      </c>
      <c r="F28" s="27"/>
      <c r="G28" s="76"/>
      <c r="H28" s="22"/>
      <c r="I28" s="22"/>
      <c r="J28" s="22"/>
    </row>
    <row r="29" spans="1:10" s="15" customFormat="1" ht="16.2" thickBot="1" x14ac:dyDescent="0.35">
      <c r="A29" s="81" t="s">
        <v>6</v>
      </c>
      <c r="B29" s="82"/>
      <c r="C29" s="83" t="s">
        <v>20</v>
      </c>
      <c r="D29" s="84">
        <f>D8+D9+D14+D15+D17+D27+D28+D16</f>
        <v>16.717140664727307</v>
      </c>
      <c r="E29" s="94">
        <f>E8+E9+E14+E15+E17+E27+E28+E16</f>
        <v>875784.25199999998</v>
      </c>
      <c r="F29" s="35"/>
      <c r="G29" s="36"/>
    </row>
    <row r="30" spans="1:10" s="23" customFormat="1" ht="16.2" thickBot="1" x14ac:dyDescent="0.35">
      <c r="A30" s="129" t="s">
        <v>25</v>
      </c>
      <c r="B30" s="130"/>
      <c r="C30" s="130"/>
      <c r="D30" s="45" t="s">
        <v>27</v>
      </c>
      <c r="E30" s="46" t="s">
        <v>28</v>
      </c>
      <c r="F30" s="47"/>
      <c r="G30" s="27"/>
      <c r="H30" s="48"/>
      <c r="I30" s="22"/>
      <c r="J30" s="22"/>
    </row>
    <row r="31" spans="1:10" s="54" customFormat="1" ht="15.75" customHeight="1" x14ac:dyDescent="0.3">
      <c r="A31" s="51" t="s">
        <v>45</v>
      </c>
      <c r="B31" s="18"/>
      <c r="C31" s="52" t="s">
        <v>24</v>
      </c>
      <c r="D31" s="99"/>
      <c r="E31" s="62">
        <v>-52796</v>
      </c>
      <c r="F31" s="37"/>
      <c r="G31" s="53"/>
    </row>
    <row r="32" spans="1:10" s="54" customFormat="1" x14ac:dyDescent="0.3">
      <c r="A32" s="12" t="s">
        <v>11</v>
      </c>
      <c r="B32" s="18"/>
      <c r="C32" s="52" t="s">
        <v>24</v>
      </c>
      <c r="D32" s="99">
        <f>8516/12*E1</f>
        <v>8516</v>
      </c>
      <c r="E32" s="62"/>
      <c r="F32" s="37"/>
      <c r="G32" s="53"/>
    </row>
    <row r="33" spans="1:10" s="54" customFormat="1" ht="15.75" customHeight="1" x14ac:dyDescent="0.3">
      <c r="A33" s="12" t="s">
        <v>32</v>
      </c>
      <c r="B33" s="18"/>
      <c r="C33" s="52" t="s">
        <v>24</v>
      </c>
      <c r="D33" s="99">
        <f>7940.85+7566.44</f>
        <v>15507.29</v>
      </c>
      <c r="E33" s="62"/>
      <c r="F33" s="38"/>
      <c r="G33" s="53"/>
    </row>
    <row r="34" spans="1:10" s="56" customFormat="1" ht="16.2" x14ac:dyDescent="0.3">
      <c r="A34" s="12" t="s">
        <v>29</v>
      </c>
      <c r="B34" s="18"/>
      <c r="C34" s="52" t="s">
        <v>24</v>
      </c>
      <c r="D34" s="99">
        <f>B5</f>
        <v>937752.36</v>
      </c>
      <c r="E34" s="62"/>
      <c r="F34" s="39"/>
      <c r="G34" s="55"/>
    </row>
    <row r="35" spans="1:10" s="56" customFormat="1" ht="16.8" thickBot="1" x14ac:dyDescent="0.35">
      <c r="A35" s="49" t="str">
        <f>A29</f>
        <v>итого расходы</v>
      </c>
      <c r="B35" s="50"/>
      <c r="C35" s="57" t="str">
        <f>C29</f>
        <v>руб</v>
      </c>
      <c r="D35" s="63"/>
      <c r="E35" s="64">
        <f>E29</f>
        <v>875784.25199999998</v>
      </c>
      <c r="F35" s="39"/>
      <c r="G35" s="55"/>
    </row>
    <row r="36" spans="1:10" s="59" customFormat="1" ht="15.75" customHeight="1" thickBot="1" x14ac:dyDescent="0.35">
      <c r="A36" s="68" t="s">
        <v>14</v>
      </c>
      <c r="B36" s="69"/>
      <c r="C36" s="70" t="s">
        <v>24</v>
      </c>
      <c r="D36" s="71">
        <f>E31+D32+D33+D34-E35</f>
        <v>33195.398000000045</v>
      </c>
      <c r="E36" s="72"/>
      <c r="F36" s="40"/>
      <c r="G36" s="40"/>
      <c r="H36" s="58"/>
      <c r="I36" s="58"/>
      <c r="J36" s="58"/>
    </row>
    <row r="37" spans="1:10" s="15" customFormat="1" x14ac:dyDescent="0.3">
      <c r="A37" s="126" t="s">
        <v>41</v>
      </c>
      <c r="B37" s="127"/>
      <c r="C37" s="127"/>
      <c r="D37" s="127"/>
      <c r="E37" s="128"/>
      <c r="F37" s="41"/>
      <c r="G37" s="3"/>
      <c r="H37" s="3"/>
      <c r="I37" s="2"/>
      <c r="J37" s="2"/>
    </row>
    <row r="38" spans="1:10" s="44" customFormat="1" x14ac:dyDescent="0.3">
      <c r="A38" s="28" t="s">
        <v>22</v>
      </c>
      <c r="B38" s="124" t="s">
        <v>33</v>
      </c>
      <c r="C38" s="124" t="s">
        <v>26</v>
      </c>
      <c r="D38" s="131"/>
      <c r="E38" s="132"/>
      <c r="F38" s="3"/>
      <c r="G38" s="3"/>
      <c r="H38" s="3"/>
      <c r="I38" s="2"/>
      <c r="J38" s="2"/>
    </row>
    <row r="39" spans="1:10" s="44" customFormat="1" ht="62.4" x14ac:dyDescent="0.3">
      <c r="A39" s="9"/>
      <c r="B39" s="125"/>
      <c r="C39" s="100" t="s">
        <v>34</v>
      </c>
      <c r="D39" s="100" t="s">
        <v>35</v>
      </c>
      <c r="E39" s="73" t="s">
        <v>30</v>
      </c>
      <c r="F39" s="3"/>
      <c r="G39" s="3"/>
      <c r="H39" s="3"/>
      <c r="I39" s="2"/>
      <c r="J39" s="2"/>
    </row>
    <row r="40" spans="1:10" s="15" customFormat="1" ht="15.75" customHeight="1" x14ac:dyDescent="0.3">
      <c r="A40" s="20" t="s">
        <v>42</v>
      </c>
      <c r="B40" s="60">
        <v>900316</v>
      </c>
      <c r="C40" s="60">
        <v>900311</v>
      </c>
      <c r="D40" s="60"/>
      <c r="E40" s="61"/>
      <c r="F40" s="42"/>
      <c r="G40" s="3"/>
      <c r="H40" s="3"/>
      <c r="I40" s="2"/>
      <c r="J40" s="2"/>
    </row>
    <row r="41" spans="1:10" s="15" customFormat="1" ht="15.75" customHeight="1" x14ac:dyDescent="0.3">
      <c r="A41" s="20" t="s">
        <v>43</v>
      </c>
      <c r="B41" s="60">
        <v>442137</v>
      </c>
      <c r="C41" s="60">
        <v>419852</v>
      </c>
      <c r="D41" s="60">
        <v>31608</v>
      </c>
      <c r="E41" s="61"/>
      <c r="F41" s="42"/>
      <c r="G41" s="3"/>
      <c r="H41" s="3"/>
      <c r="I41" s="2"/>
      <c r="J41" s="2"/>
    </row>
    <row r="42" spans="1:10" s="15" customFormat="1" ht="15.75" customHeight="1" x14ac:dyDescent="0.3">
      <c r="A42" s="20" t="s">
        <v>36</v>
      </c>
      <c r="B42" s="60">
        <v>97995</v>
      </c>
      <c r="C42" s="60">
        <v>95462</v>
      </c>
      <c r="D42" s="60">
        <v>4151</v>
      </c>
      <c r="E42" s="61"/>
      <c r="F42" s="42"/>
      <c r="G42" s="3"/>
      <c r="H42" s="3"/>
      <c r="I42" s="2"/>
      <c r="J42" s="2"/>
    </row>
    <row r="43" spans="1:10" s="15" customFormat="1" ht="15.75" customHeight="1" x14ac:dyDescent="0.3">
      <c r="A43" s="20" t="s">
        <v>37</v>
      </c>
      <c r="B43" s="60">
        <v>181077</v>
      </c>
      <c r="C43" s="60">
        <v>174348</v>
      </c>
      <c r="D43" s="60">
        <v>9620</v>
      </c>
      <c r="E43" s="61"/>
      <c r="F43" s="42"/>
      <c r="G43" s="3"/>
      <c r="H43" s="3"/>
      <c r="I43" s="2"/>
      <c r="J43" s="2"/>
    </row>
    <row r="44" spans="1:10" s="15" customFormat="1" ht="15.75" customHeight="1" x14ac:dyDescent="0.3">
      <c r="A44" s="20" t="s">
        <v>38</v>
      </c>
      <c r="B44" s="60">
        <v>406403</v>
      </c>
      <c r="C44" s="60">
        <v>374892</v>
      </c>
      <c r="D44" s="60">
        <v>51950</v>
      </c>
      <c r="E44" s="61"/>
      <c r="F44" s="42"/>
      <c r="G44" s="3"/>
      <c r="H44" s="3"/>
      <c r="I44" s="2"/>
      <c r="J44" s="2"/>
    </row>
    <row r="45" spans="1:10" s="15" customFormat="1" ht="15.75" customHeight="1" thickBot="1" x14ac:dyDescent="0.35">
      <c r="A45" s="101" t="s">
        <v>44</v>
      </c>
      <c r="B45" s="102">
        <v>194892</v>
      </c>
      <c r="C45" s="102">
        <v>194835</v>
      </c>
      <c r="D45" s="102"/>
      <c r="E45" s="103"/>
      <c r="F45" s="42"/>
      <c r="G45" s="3"/>
      <c r="H45" s="3"/>
      <c r="I45" s="2"/>
      <c r="J45" s="2"/>
    </row>
    <row r="46" spans="1:10" s="15" customFormat="1" ht="16.2" thickBot="1" x14ac:dyDescent="0.35">
      <c r="A46" s="85" t="s">
        <v>23</v>
      </c>
      <c r="B46" s="66">
        <f>SUM(B40:B45)</f>
        <v>2222820</v>
      </c>
      <c r="C46" s="66">
        <f>SUM(C40:C45)</f>
        <v>2159700</v>
      </c>
      <c r="D46" s="66">
        <f>SUM(D40:D45)</f>
        <v>97329</v>
      </c>
      <c r="E46" s="67">
        <f>SUM(E40:E44)</f>
        <v>0</v>
      </c>
      <c r="F46" s="37"/>
    </row>
    <row r="47" spans="1:10" s="54" customFormat="1" ht="15.75" customHeight="1" thickBot="1" x14ac:dyDescent="0.35">
      <c r="A47" s="86" t="s">
        <v>39</v>
      </c>
      <c r="B47" s="87"/>
      <c r="C47" s="87"/>
      <c r="D47" s="87">
        <f>B41+B42+B43+B44-C41-C42-C43-C44-D41-D42-D43-D44-E44-E41-E42-E43</f>
        <v>-34271</v>
      </c>
      <c r="E47" s="88"/>
      <c r="F47" s="111"/>
    </row>
    <row r="48" spans="1:10" s="1" customFormat="1" ht="16.2" x14ac:dyDescent="0.3">
      <c r="A48" s="122" t="s">
        <v>69</v>
      </c>
      <c r="B48" s="123"/>
      <c r="C48" s="123"/>
      <c r="D48" s="37" t="s">
        <v>40</v>
      </c>
      <c r="E48" s="89">
        <v>1610.7</v>
      </c>
      <c r="F48" s="7"/>
      <c r="G48" s="15"/>
      <c r="H48" s="15"/>
    </row>
    <row r="49" spans="1:8" s="15" customFormat="1" ht="16.2" x14ac:dyDescent="0.3">
      <c r="A49" s="122" t="s">
        <v>70</v>
      </c>
      <c r="B49" s="123"/>
      <c r="C49" s="123"/>
      <c r="D49" s="37" t="s">
        <v>40</v>
      </c>
      <c r="E49" s="89">
        <v>1401.82</v>
      </c>
      <c r="F49" s="3"/>
      <c r="G49" s="14"/>
    </row>
    <row r="50" spans="1:8" s="15" customFormat="1" ht="16.2" x14ac:dyDescent="0.3">
      <c r="A50" s="109" t="s">
        <v>71</v>
      </c>
      <c r="B50" s="110"/>
      <c r="C50" s="110"/>
      <c r="D50" s="37" t="s">
        <v>40</v>
      </c>
      <c r="E50" s="89">
        <v>0</v>
      </c>
      <c r="F50" s="3"/>
      <c r="G50" s="14"/>
    </row>
    <row r="51" spans="1:8" s="1" customFormat="1" ht="16.2" x14ac:dyDescent="0.3">
      <c r="A51" s="90" t="s">
        <v>72</v>
      </c>
      <c r="B51" s="91"/>
      <c r="C51" s="91"/>
      <c r="D51" s="92" t="s">
        <v>40</v>
      </c>
      <c r="E51" s="93">
        <f>E49-E50</f>
        <v>1401.82</v>
      </c>
      <c r="F51" s="3"/>
      <c r="G51" s="14"/>
    </row>
    <row r="52" spans="1:8" s="1" customFormat="1" x14ac:dyDescent="0.3">
      <c r="A52" s="21" t="s">
        <v>7</v>
      </c>
      <c r="B52" s="7"/>
      <c r="C52" s="7"/>
      <c r="D52" s="7"/>
      <c r="E52" s="7"/>
      <c r="F52" s="7"/>
      <c r="G52" s="15"/>
      <c r="H52" s="15"/>
    </row>
  </sheetData>
  <mergeCells count="6">
    <mergeCell ref="A49:C49"/>
    <mergeCell ref="B38:B39"/>
    <mergeCell ref="A37:E37"/>
    <mergeCell ref="A30:C30"/>
    <mergeCell ref="C38:E38"/>
    <mergeCell ref="A48:C48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2020-02-25T13:20:28Z</cp:lastPrinted>
  <dcterms:created xsi:type="dcterms:W3CDTF">2016-04-22T06:39:22Z</dcterms:created>
  <dcterms:modified xsi:type="dcterms:W3CDTF">2020-03-05T10:57:15Z</dcterms:modified>
</cp:coreProperties>
</file>