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5" i="1" l="1"/>
  <c r="D9" i="1"/>
  <c r="E17" i="1" l="1"/>
  <c r="D32" i="1" l="1"/>
  <c r="D31" i="1" l="1"/>
  <c r="E18" i="1" l="1"/>
  <c r="E20" i="1" l="1"/>
  <c r="D46" i="1" l="1"/>
  <c r="D45" i="1"/>
  <c r="E26" i="1" l="1"/>
  <c r="D14" i="1" l="1"/>
  <c r="E27" i="1" l="1"/>
  <c r="E45" i="1" l="1"/>
  <c r="C45" i="1"/>
  <c r="B45" i="1"/>
  <c r="E50" i="1" l="1"/>
  <c r="D13" i="1" l="1"/>
  <c r="C34" i="1"/>
  <c r="A34" i="1"/>
  <c r="D26" i="1" l="1"/>
  <c r="D11" i="1"/>
  <c r="E8" i="1"/>
  <c r="D10" i="1"/>
  <c r="E16" i="1"/>
  <c r="D12" i="1"/>
  <c r="D15" i="1" l="1"/>
  <c r="D33" i="1"/>
  <c r="D17" i="1" l="1"/>
  <c r="D28" i="1" s="1"/>
  <c r="E9" i="1"/>
  <c r="E28" i="1" s="1"/>
  <c r="E34" i="1" l="1"/>
  <c r="E35" i="1" s="1"/>
</calcChain>
</file>

<file path=xl/sharedStrings.xml><?xml version="1.0" encoding="utf-8"?>
<sst xmlns="http://schemas.openxmlformats.org/spreadsheetml/2006/main" count="103" uniqueCount="72">
  <si>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</si>
  <si>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</si>
  <si>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</si>
  <si>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</si>
  <si>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</si>
  <si>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</si>
  <si>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</si>
  <si>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</si>
  <si>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</si>
  <si>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</si>
  <si>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</si>
  <si>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</si>
  <si>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</si>
  <si>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</si>
  <si>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д.17</t>
  </si>
  <si>
    <t>Остаток средств на конец периода (+ есть средства, -задолженность)</t>
  </si>
  <si>
    <t>октябрь</t>
  </si>
  <si>
    <t>единица измерения работы и услуги</t>
  </si>
  <si>
    <t>Цена выполненной работы и услуги в руб.</t>
  </si>
  <si>
    <t>руб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</si>
  <si>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</si>
  <si>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</si>
  <si>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</si>
  <si>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</si>
  <si>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</si>
  <si>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</si>
  <si>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</si>
  <si>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</si>
  <si>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</si>
  <si>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</si>
  <si>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</si>
  <si>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</si>
  <si>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</si>
  <si>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</si>
  <si>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апрель</t>
  </si>
  <si>
    <t>июнь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</si>
  <si>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</si>
  <si>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</si>
  <si>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</si>
  <si>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</si>
  <si>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</si>
  <si>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</si>
  <si>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</si>
  <si>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</si>
  <si>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</si>
  <si>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</si>
  <si>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</si>
  <si>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</si>
  <si>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</si>
  <si>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 г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</si>
  <si>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</si>
  <si>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</si>
  <si>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</si>
  <si>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7. Обслуживание спецсчета</t>
  </si>
  <si>
    <t>изготовление проктно сметной документации по капремонту</t>
  </si>
  <si>
    <t>ремонт и восстановление межпанельных швов кв.24</t>
  </si>
  <si>
    <t>*дератизация и дезинсекция мест общего пользования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</si>
  <si>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</si>
  <si>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август</t>
  </si>
  <si>
    <t>работы на общедомовой системе канализации кв.65</t>
  </si>
  <si>
    <t>работы на общедомовой системе отопления кв.52,46</t>
  </si>
  <si>
    <t>июнь,сент</t>
  </si>
  <si>
    <t>март,окт</t>
  </si>
  <si>
    <t>работы на общедомовой системе ХВС п.1,кв.40</t>
  </si>
  <si>
    <t>наладка циркуляции ГВС по стояку кв.1</t>
  </si>
  <si>
    <t>ноябрь</t>
  </si>
  <si>
    <t>ремонт мягкой кровли кв.33</t>
  </si>
  <si>
    <t>установка ограждения газонов</t>
  </si>
  <si>
    <t>Начислено взносов на капит.ремонт по состоянию на 01.01.2020г</t>
  </si>
  <si>
    <t>Поступило взносов на капит.ремонт по состоянию на 01.01.2020г</t>
  </si>
  <si>
    <t>Остаток средств на спецсчете на 01.01.2020 г</t>
  </si>
  <si>
    <t>Израсходовано на капремонт со спецсчета в 2019 г(капит.ремонт нижней разводки отопления, замена узла учета тепл.энергии)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</si>
</sst>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vertical="top"/>
    </xf>
    <xf numFmtId="0" fontId="5" fillId="0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center" vertical="top" wrapText="1"/>
    </xf>
    <xf numFmtId="2" fontId="6" fillId="0" borderId="8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6" fillId="0" borderId="2" xfId="0" applyNumberFormat="1" applyFont="1" applyFill="1" applyBorder="1" applyAlignment="1">
      <alignment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8" fillId="0" borderId="1" xfId="0" applyFont="1" applyFill="1" applyBorder="1" applyAlignment="1">
      <alignment vertical="top" wrapText="1"/>
    </xf>
    <xf numFmtId="0" fontId="8" fillId="0" borderId="14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10" fillId="2" borderId="8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2" fontId="5" fillId="2" borderId="5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2" fontId="5" fillId="0" borderId="0" xfId="0" applyNumberFormat="1" applyFont="1" applyFill="1" applyAlignment="1">
      <alignment vertical="top" wrapText="1"/>
    </xf>
    <xf numFmtId="0" fontId="8" fillId="0" borderId="13" xfId="0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1" fontId="8" fillId="0" borderId="0" xfId="0" applyNumberFormat="1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0" fillId="2" borderId="7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1" fontId="6" fillId="0" borderId="0" xfId="0" applyNumberFormat="1" applyFont="1" applyFill="1" applyAlignment="1">
      <alignment vertical="top"/>
    </xf>
    <xf numFmtId="0" fontId="6" fillId="0" borderId="0" xfId="0" applyFont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0" xfId="0" applyFont="1" applyFill="1"/>
    <xf numFmtId="0" fontId="5" fillId="2" borderId="17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2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8" fillId="0" borderId="14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8" fillId="0" borderId="1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wrapText="1"/>
    </xf>
    <xf numFmtId="0" fontId="14" fillId="0" borderId="0" xfId="0" applyFont="1" applyFill="1" applyAlignment="1">
      <alignment wrapText="1"/>
    </xf>
    <xf numFmtId="0" fontId="14" fillId="0" borderId="0" xfId="0" applyFont="1" applyFill="1"/>
    <xf numFmtId="0" fontId="8" fillId="0" borderId="8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0" borderId="0" xfId="0" applyFont="1" applyFill="1" applyBorder="1"/>
    <xf numFmtId="0" fontId="12" fillId="0" borderId="0" xfId="0" applyFont="1" applyFill="1" applyBorder="1"/>
    <xf numFmtId="165" fontId="6" fillId="0" borderId="1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/>
    </xf>
    <xf numFmtId="165" fontId="8" fillId="0" borderId="15" xfId="1" applyNumberFormat="1" applyFont="1" applyFill="1" applyBorder="1" applyAlignment="1">
      <alignment vertical="top" wrapText="1"/>
    </xf>
    <xf numFmtId="165" fontId="8" fillId="0" borderId="3" xfId="1" applyNumberFormat="1" applyFont="1" applyFill="1" applyBorder="1" applyAlignment="1">
      <alignment vertical="top" wrapText="1"/>
    </xf>
    <xf numFmtId="165" fontId="8" fillId="0" borderId="8" xfId="1" applyNumberFormat="1" applyFont="1" applyFill="1" applyBorder="1" applyAlignment="1">
      <alignment vertical="top" wrapText="1"/>
    </xf>
    <xf numFmtId="165" fontId="8" fillId="0" borderId="9" xfId="1" applyNumberFormat="1" applyFont="1" applyFill="1" applyBorder="1" applyAlignment="1">
      <alignment vertical="top" wrapText="1"/>
    </xf>
    <xf numFmtId="165" fontId="10" fillId="2" borderId="8" xfId="1" applyNumberFormat="1" applyFont="1" applyFill="1" applyBorder="1" applyAlignment="1">
      <alignment vertical="top" wrapText="1"/>
    </xf>
    <xf numFmtId="165" fontId="10" fillId="2" borderId="9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9" xfId="1" applyNumberFormat="1" applyFont="1" applyFill="1" applyBorder="1" applyAlignment="1">
      <alignment vertical="top" wrapText="1"/>
    </xf>
    <xf numFmtId="165" fontId="5" fillId="2" borderId="6" xfId="1" applyNumberFormat="1" applyFont="1" applyFill="1" applyBorder="1" applyAlignment="1">
      <alignment vertical="top" wrapText="1"/>
    </xf>
    <xf numFmtId="165" fontId="5" fillId="0" borderId="11" xfId="1" applyNumberFormat="1" applyFont="1" applyFill="1" applyBorder="1" applyAlignment="1">
      <alignment vertical="top"/>
    </xf>
    <xf numFmtId="165" fontId="5" fillId="0" borderId="12" xfId="1" applyNumberFormat="1" applyFont="1" applyFill="1" applyBorder="1" applyAlignment="1">
      <alignment vertical="top"/>
    </xf>
    <xf numFmtId="0" fontId="6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wrapText="1"/>
    </xf>
    <xf numFmtId="0" fontId="8" fillId="0" borderId="24" xfId="0" applyFont="1" applyFill="1" applyBorder="1" applyAlignment="1">
      <alignment vertical="top" wrapText="1"/>
    </xf>
    <xf numFmtId="165" fontId="8" fillId="0" borderId="19" xfId="1" applyNumberFormat="1" applyFont="1" applyFill="1" applyBorder="1" applyAlignment="1">
      <alignment vertical="top"/>
    </xf>
    <xf numFmtId="165" fontId="8" fillId="0" borderId="20" xfId="1" applyNumberFormat="1" applyFont="1" applyFill="1" applyBorder="1" applyAlignment="1">
      <alignment vertical="top"/>
    </xf>
    <xf numFmtId="166" fontId="10" fillId="0" borderId="0" xfId="1" applyNumberFormat="1" applyFont="1" applyFill="1" applyAlignment="1">
      <alignment vertical="top" wrapText="1"/>
    </xf>
    <xf numFmtId="0" fontId="7" fillId="0" borderId="0" xfId="0" applyFont="1" applyFill="1"/>
    <xf numFmtId="0" fontId="10" fillId="2" borderId="0" xfId="0" applyFont="1" applyFill="1" applyAlignment="1">
      <alignment vertical="top" wrapText="1"/>
    </xf>
    <xf numFmtId="0" fontId="12" fillId="2" borderId="0" xfId="0" applyFont="1" applyFill="1" applyAlignment="1"/>
    <xf numFmtId="0" fontId="8" fillId="2" borderId="0" xfId="0" applyFont="1" applyFill="1" applyAlignment="1">
      <alignment vertical="top" wrapText="1"/>
    </xf>
    <xf numFmtId="166" fontId="10" fillId="2" borderId="0" xfId="1" applyNumberFormat="1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21" xfId="0" applyNumberFormat="1" applyFont="1" applyFill="1" applyBorder="1" applyAlignment="1">
      <alignment vertical="top" wrapText="1"/>
    </xf>
    <xf numFmtId="165" fontId="6" fillId="0" borderId="22" xfId="1" applyNumberFormat="1" applyFont="1" applyFill="1" applyBorder="1" applyAlignment="1">
      <alignment vertical="top"/>
    </xf>
    <xf numFmtId="165" fontId="6" fillId="0" borderId="23" xfId="1" applyNumberFormat="1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0" fillId="0" borderId="0" xfId="0" applyFill="1" applyBorder="1"/>
    <xf numFmtId="1" fontId="6" fillId="0" borderId="0" xfId="0" applyNumberFormat="1" applyFont="1" applyFill="1" applyBorder="1" applyAlignment="1">
      <alignment vertical="top" wrapText="1"/>
    </xf>
    <xf numFmtId="0" fontId="5" fillId="2" borderId="24" xfId="0" applyFont="1" applyFill="1" applyBorder="1" applyAlignment="1">
      <alignment vertical="top" wrapText="1"/>
    </xf>
    <xf numFmtId="1" fontId="5" fillId="2" borderId="19" xfId="0" applyNumberFormat="1" applyFont="1" applyFill="1" applyBorder="1" applyAlignment="1">
      <alignment vertical="top" wrapText="1"/>
    </xf>
    <xf numFmtId="0" fontId="6" fillId="2" borderId="19" xfId="0" applyFont="1" applyFill="1" applyBorder="1" applyAlignment="1">
      <alignment horizontal="center" vertical="top" wrapText="1"/>
    </xf>
    <xf numFmtId="2" fontId="5" fillId="2" borderId="20" xfId="0" applyNumberFormat="1" applyFont="1" applyFill="1" applyBorder="1" applyAlignment="1">
      <alignment vertical="top" wrapText="1"/>
    </xf>
    <xf numFmtId="165" fontId="5" fillId="2" borderId="20" xfId="1" applyNumberFormat="1" applyFont="1" applyFill="1" applyBorder="1" applyAlignment="1">
      <alignment vertical="top" wrapText="1"/>
    </xf>
    <xf numFmtId="165" fontId="5" fillId="0" borderId="0" xfId="1" applyNumberFormat="1" applyFont="1" applyFill="1" applyAlignment="1">
      <alignment horizontal="right" vertical="top" wrapText="1"/>
    </xf>
    <xf numFmtId="165" fontId="8" fillId="0" borderId="14" xfId="1" applyNumberFormat="1" applyFont="1" applyFill="1" applyBorder="1" applyAlignment="1">
      <alignment vertical="top" wrapText="1"/>
    </xf>
    <xf numFmtId="165" fontId="8" fillId="0" borderId="1" xfId="1" applyNumberFormat="1" applyFont="1" applyFill="1" applyBorder="1" applyAlignment="1">
      <alignment vertical="top" wrapText="1"/>
    </xf>
    <xf numFmtId="0" fontId="6" fillId="0" borderId="25" xfId="0" applyFont="1" applyFill="1" applyBorder="1" applyAlignment="1">
      <alignment vertical="top" wrapText="1"/>
    </xf>
    <xf numFmtId="0" fontId="6" fillId="0" borderId="26" xfId="0" applyFont="1" applyFill="1" applyBorder="1" applyAlignment="1">
      <alignment horizontal="center" vertical="top" wrapText="1"/>
    </xf>
    <xf numFmtId="2" fontId="6" fillId="0" borderId="26" xfId="0" applyNumberFormat="1" applyFont="1" applyFill="1" applyBorder="1" applyAlignment="1">
      <alignment vertical="top" wrapText="1"/>
    </xf>
    <xf numFmtId="165" fontId="5" fillId="0" borderId="27" xfId="1" applyNumberFormat="1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center" vertical="top" wrapText="1"/>
    </xf>
    <xf numFmtId="2" fontId="6" fillId="0" borderId="11" xfId="0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2" fillId="0" borderId="0" xfId="0" applyFont="1" applyAlignment="1"/>
    <xf numFmtId="0" fontId="0" fillId="0" borderId="0" xfId="0" applyAlignment="1">
      <alignment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tabSelected="1" zoomScale="75" zoomScaleNormal="75" workbookViewId="0">
      <selection activeCell="F38" sqref="F38:F48"/>
    </sheetView>
  </sheetViews>
  <sheetFormatPr defaultRowHeight="16.8" x14ac:dyDescent="0.3"/>
  <cols>
    <col min="1" max="1" width="79.109375" style="10" customWidth="1"/>
    <col min="2" max="2" width="13.44140625" style="10" customWidth="1"/>
    <col min="3" max="3" width="13.5546875" style="10" customWidth="1"/>
    <col min="4" max="4" width="14.44140625" style="10" customWidth="1"/>
    <col min="5" max="5" width="14.6640625" style="10" customWidth="1"/>
    <col min="6" max="6" width="9.88671875" style="10" bestFit="1" customWidth="1"/>
    <col min="7" max="7" width="9.109375" style="56"/>
    <col min="8" max="9" width="9.109375" style="2"/>
    <col min="10" max="14" width="9.109375" style="3"/>
  </cols>
  <sheetData>
    <row r="1" spans="1:14" s="24" customFormat="1" ht="31.2" x14ac:dyDescent="0.3">
      <c r="A1" s="42" t="s">
        <v>10</v>
      </c>
      <c r="B1" s="10"/>
      <c r="C1" s="10">
        <v>2019</v>
      </c>
      <c r="D1" s="43" t="s">
        <v>20</v>
      </c>
      <c r="E1" s="43">
        <v>12</v>
      </c>
      <c r="F1" s="10"/>
      <c r="G1" s="10"/>
      <c r="H1" s="22"/>
      <c r="I1" s="22"/>
      <c r="J1" s="23"/>
      <c r="K1" s="23"/>
      <c r="L1" s="23"/>
      <c r="M1" s="23"/>
      <c r="N1" s="23"/>
    </row>
    <row r="2" spans="1:14" s="24" customFormat="1" x14ac:dyDescent="0.3">
      <c r="A2" s="44" t="s">
        <v>14</v>
      </c>
      <c r="B2" s="10"/>
      <c r="C2" s="10"/>
      <c r="D2" s="10"/>
      <c r="E2" s="10"/>
      <c r="F2" s="10"/>
      <c r="G2" s="10"/>
      <c r="H2" s="22"/>
      <c r="I2" s="22"/>
      <c r="J2" s="23"/>
      <c r="K2" s="23"/>
      <c r="L2" s="23"/>
      <c r="M2" s="23"/>
      <c r="N2" s="23"/>
    </row>
    <row r="3" spans="1:14" s="24" customFormat="1" x14ac:dyDescent="0.3">
      <c r="A3" s="10" t="s">
        <v>23</v>
      </c>
      <c r="B3" s="10">
        <v>3877.9</v>
      </c>
      <c r="C3" s="10"/>
      <c r="D3" s="10"/>
      <c r="E3" s="10"/>
      <c r="F3" s="10"/>
      <c r="G3" s="10"/>
      <c r="H3" s="22"/>
      <c r="I3" s="22"/>
      <c r="J3" s="23"/>
      <c r="K3" s="23"/>
      <c r="L3" s="23"/>
      <c r="M3" s="23"/>
      <c r="N3" s="23"/>
    </row>
    <row r="4" spans="1:14" s="24" customFormat="1" x14ac:dyDescent="0.3">
      <c r="A4" s="10" t="s">
        <v>0</v>
      </c>
      <c r="B4" s="10">
        <v>17.95</v>
      </c>
      <c r="C4" s="10">
        <v>18</v>
      </c>
      <c r="D4" s="10"/>
      <c r="E4" s="10"/>
      <c r="F4" s="10"/>
      <c r="G4" s="10"/>
      <c r="H4" s="22"/>
      <c r="I4" s="22"/>
      <c r="J4" s="23"/>
      <c r="K4" s="23"/>
      <c r="L4" s="23"/>
      <c r="M4" s="23"/>
      <c r="N4" s="23"/>
    </row>
    <row r="5" spans="1:14" s="24" customFormat="1" x14ac:dyDescent="0.3">
      <c r="A5" s="10" t="s">
        <v>21</v>
      </c>
      <c r="B5" s="116">
        <v>836270</v>
      </c>
      <c r="C5" s="46"/>
      <c r="D5" s="46"/>
      <c r="E5" s="10"/>
      <c r="F5" s="46"/>
      <c r="G5" s="10"/>
      <c r="H5" s="22"/>
      <c r="I5" s="22"/>
      <c r="J5" s="23"/>
      <c r="K5" s="23"/>
      <c r="L5" s="23"/>
      <c r="M5" s="23"/>
      <c r="N5" s="23"/>
    </row>
    <row r="6" spans="1:14" s="24" customFormat="1" ht="17.399999999999999" thickBot="1" x14ac:dyDescent="0.35">
      <c r="A6" s="10" t="s">
        <v>1</v>
      </c>
      <c r="B6" s="10">
        <v>98.16</v>
      </c>
      <c r="C6" s="10"/>
      <c r="D6" s="10"/>
      <c r="E6" s="10"/>
      <c r="F6" s="46"/>
      <c r="G6" s="10"/>
      <c r="H6" s="22"/>
      <c r="I6" s="22"/>
      <c r="J6" s="23"/>
      <c r="K6" s="23"/>
      <c r="L6" s="23"/>
      <c r="M6" s="23"/>
      <c r="N6" s="23"/>
    </row>
    <row r="7" spans="1:14" s="27" customFormat="1" ht="62.4" x14ac:dyDescent="0.3">
      <c r="A7" s="7" t="s">
        <v>2</v>
      </c>
      <c r="B7" s="9" t="s">
        <v>11</v>
      </c>
      <c r="C7" s="9" t="s">
        <v>17</v>
      </c>
      <c r="D7" s="9" t="s">
        <v>22</v>
      </c>
      <c r="E7" s="8" t="s">
        <v>18</v>
      </c>
      <c r="F7" s="11"/>
      <c r="G7" s="11"/>
      <c r="H7" s="25"/>
      <c r="I7" s="25"/>
      <c r="J7" s="26"/>
      <c r="K7" s="26"/>
      <c r="L7" s="26"/>
      <c r="M7" s="26"/>
      <c r="N7" s="26"/>
    </row>
    <row r="8" spans="1:14" s="24" customFormat="1" ht="15.75" customHeight="1" x14ac:dyDescent="0.3">
      <c r="A8" s="12" t="s">
        <v>3</v>
      </c>
      <c r="B8" s="17" t="s">
        <v>12</v>
      </c>
      <c r="C8" s="102" t="s">
        <v>19</v>
      </c>
      <c r="D8" s="13">
        <v>1.02</v>
      </c>
      <c r="E8" s="85">
        <f>D8*B3*E1</f>
        <v>47465.495999999999</v>
      </c>
      <c r="F8" s="10"/>
      <c r="G8" s="10"/>
      <c r="H8" s="22"/>
      <c r="I8" s="22"/>
      <c r="J8" s="23"/>
      <c r="K8" s="23"/>
      <c r="L8" s="23"/>
      <c r="M8" s="23"/>
      <c r="N8" s="23"/>
    </row>
    <row r="9" spans="1:14" s="24" customFormat="1" ht="46.8" x14ac:dyDescent="0.3">
      <c r="A9" s="12" t="s">
        <v>4</v>
      </c>
      <c r="B9" s="17" t="s">
        <v>12</v>
      </c>
      <c r="C9" s="102" t="s">
        <v>19</v>
      </c>
      <c r="D9" s="13">
        <f>5.4+D10+D11+D12+D13+D14+0.05</f>
        <v>7.8833831884954924</v>
      </c>
      <c r="E9" s="85">
        <f>D9*B3*E1</f>
        <v>366851.66000000003</v>
      </c>
      <c r="F9" s="10"/>
      <c r="G9" s="10"/>
      <c r="H9" s="22"/>
      <c r="I9" s="22"/>
      <c r="J9" s="23"/>
      <c r="K9" s="23"/>
      <c r="L9" s="23"/>
      <c r="M9" s="23"/>
      <c r="N9" s="23"/>
    </row>
    <row r="10" spans="1:14" s="24" customFormat="1" ht="15.75" customHeight="1" x14ac:dyDescent="0.3">
      <c r="A10" s="15" t="s">
        <v>5</v>
      </c>
      <c r="B10" s="17"/>
      <c r="C10" s="102" t="s">
        <v>19</v>
      </c>
      <c r="D10" s="13">
        <f>E10/E1/B3</f>
        <v>0.14440805590654734</v>
      </c>
      <c r="E10" s="85">
        <v>6720</v>
      </c>
      <c r="F10" s="10"/>
      <c r="G10" s="10"/>
      <c r="H10" s="22"/>
      <c r="I10" s="22"/>
      <c r="J10" s="23"/>
      <c r="K10" s="23"/>
      <c r="L10" s="23"/>
      <c r="M10" s="23"/>
      <c r="N10" s="23"/>
    </row>
    <row r="11" spans="1:14" s="24" customFormat="1" ht="15.75" customHeight="1" x14ac:dyDescent="0.3">
      <c r="A11" s="15" t="s">
        <v>6</v>
      </c>
      <c r="B11" s="17"/>
      <c r="C11" s="102" t="s">
        <v>19</v>
      </c>
      <c r="D11" s="13">
        <f>E11/E1/B3</f>
        <v>0.13692978158281544</v>
      </c>
      <c r="E11" s="85">
        <v>6372</v>
      </c>
      <c r="F11" s="10"/>
      <c r="G11" s="10"/>
      <c r="H11" s="22"/>
      <c r="I11" s="22"/>
      <c r="J11" s="23"/>
      <c r="K11" s="23"/>
      <c r="L11" s="23"/>
      <c r="M11" s="23"/>
      <c r="N11" s="23"/>
    </row>
    <row r="12" spans="1:14" s="24" customFormat="1" ht="15.75" customHeight="1" x14ac:dyDescent="0.3">
      <c r="A12" s="15" t="s">
        <v>7</v>
      </c>
      <c r="B12" s="17"/>
      <c r="C12" s="102" t="s">
        <v>19</v>
      </c>
      <c r="D12" s="13">
        <f>E12/B3/E1</f>
        <v>2.1097544203477825</v>
      </c>
      <c r="E12" s="85">
        <v>98177</v>
      </c>
      <c r="F12" s="10"/>
      <c r="G12" s="10"/>
      <c r="H12" s="22"/>
      <c r="I12" s="22"/>
      <c r="J12" s="23"/>
      <c r="K12" s="23"/>
      <c r="L12" s="23"/>
      <c r="M12" s="23"/>
      <c r="N12" s="23"/>
    </row>
    <row r="13" spans="1:14" s="24" customFormat="1" ht="15.75" customHeight="1" x14ac:dyDescent="0.3">
      <c r="A13" s="15" t="s">
        <v>33</v>
      </c>
      <c r="B13" s="17"/>
      <c r="C13" s="102" t="s">
        <v>26</v>
      </c>
      <c r="D13" s="13">
        <f>E13/E1/B3</f>
        <v>0</v>
      </c>
      <c r="E13" s="85"/>
      <c r="F13" s="6"/>
      <c r="G13" s="5"/>
    </row>
    <row r="14" spans="1:14" s="109" customFormat="1" ht="15.6" x14ac:dyDescent="0.3">
      <c r="A14" s="15" t="s">
        <v>56</v>
      </c>
      <c r="B14" s="91"/>
      <c r="C14" s="107" t="s">
        <v>19</v>
      </c>
      <c r="D14" s="13">
        <f>E14/B3/E1</f>
        <v>4.2290930658346014E-2</v>
      </c>
      <c r="E14" s="85">
        <v>1968</v>
      </c>
      <c r="F14" s="18"/>
      <c r="G14" s="18"/>
      <c r="H14" s="54"/>
      <c r="I14" s="108"/>
      <c r="J14" s="108"/>
    </row>
    <row r="15" spans="1:14" s="24" customFormat="1" ht="46.8" x14ac:dyDescent="0.3">
      <c r="A15" s="12" t="s">
        <v>57</v>
      </c>
      <c r="B15" s="17" t="s">
        <v>12</v>
      </c>
      <c r="C15" s="102" t="s">
        <v>19</v>
      </c>
      <c r="D15" s="13">
        <f>E15/E1/B3</f>
        <v>5.43593181876789</v>
      </c>
      <c r="E15" s="85">
        <f>6200*3.4*E1</f>
        <v>252960</v>
      </c>
      <c r="F15" s="10"/>
      <c r="G15" s="10"/>
      <c r="H15" s="22"/>
      <c r="I15" s="22"/>
      <c r="J15" s="23"/>
      <c r="K15" s="23"/>
      <c r="L15" s="23"/>
      <c r="M15" s="23"/>
      <c r="N15" s="23"/>
    </row>
    <row r="16" spans="1:14" s="24" customFormat="1" ht="31.8" thickBot="1" x14ac:dyDescent="0.35">
      <c r="A16" s="16" t="s">
        <v>50</v>
      </c>
      <c r="B16" s="19" t="s">
        <v>12</v>
      </c>
      <c r="C16" s="20" t="s">
        <v>19</v>
      </c>
      <c r="D16" s="21">
        <v>0.49</v>
      </c>
      <c r="E16" s="86">
        <f>D16*E1*B3</f>
        <v>22802.052</v>
      </c>
      <c r="F16" s="10"/>
      <c r="G16" s="10"/>
      <c r="H16" s="22"/>
      <c r="I16" s="22"/>
      <c r="J16" s="23"/>
      <c r="K16" s="23"/>
      <c r="L16" s="23"/>
      <c r="M16" s="23"/>
      <c r="N16" s="23"/>
    </row>
    <row r="17" spans="1:14" s="24" customFormat="1" x14ac:dyDescent="0.3">
      <c r="A17" s="38" t="s">
        <v>51</v>
      </c>
      <c r="B17" s="39"/>
      <c r="C17" s="39"/>
      <c r="D17" s="40">
        <f>E17/E1/B3</f>
        <v>2.5574539914214736</v>
      </c>
      <c r="E17" s="87">
        <f>E18+E19+E20+E21+E22+E23+E24+E25</f>
        <v>119010.61</v>
      </c>
      <c r="F17" s="10"/>
      <c r="G17" s="10"/>
      <c r="H17" s="22"/>
      <c r="I17" s="22"/>
      <c r="J17" s="23"/>
      <c r="K17" s="23"/>
      <c r="L17" s="23"/>
      <c r="M17" s="23"/>
      <c r="N17" s="23"/>
    </row>
    <row r="18" spans="1:14" s="58" customFormat="1" ht="15.75" customHeight="1" x14ac:dyDescent="0.3">
      <c r="A18" s="12" t="s">
        <v>63</v>
      </c>
      <c r="B18" s="17" t="s">
        <v>62</v>
      </c>
      <c r="C18" s="57" t="s">
        <v>19</v>
      </c>
      <c r="D18" s="14"/>
      <c r="E18" s="85">
        <f>2702.9+2611.67</f>
        <v>5314.57</v>
      </c>
      <c r="F18" s="10"/>
      <c r="G18" s="10"/>
      <c r="H18" s="22"/>
      <c r="I18" s="22"/>
      <c r="J18" s="92"/>
      <c r="K18" s="92"/>
      <c r="L18" s="92"/>
      <c r="M18" s="92"/>
      <c r="N18" s="92"/>
    </row>
    <row r="19" spans="1:14" s="29" customFormat="1" ht="15.75" customHeight="1" x14ac:dyDescent="0.3">
      <c r="A19" s="12" t="s">
        <v>54</v>
      </c>
      <c r="B19" s="17" t="s">
        <v>34</v>
      </c>
      <c r="C19" s="57" t="s">
        <v>19</v>
      </c>
      <c r="D19" s="14"/>
      <c r="E19" s="85">
        <v>65423.49</v>
      </c>
      <c r="F19" s="44"/>
      <c r="G19" s="44"/>
      <c r="H19" s="4"/>
      <c r="I19" s="4"/>
      <c r="J19" s="28"/>
      <c r="K19" s="28"/>
      <c r="L19" s="28"/>
      <c r="M19" s="28"/>
      <c r="N19" s="28"/>
    </row>
    <row r="20" spans="1:14" s="29" customFormat="1" ht="15.75" customHeight="1" x14ac:dyDescent="0.3">
      <c r="A20" s="12" t="s">
        <v>60</v>
      </c>
      <c r="B20" s="17" t="s">
        <v>61</v>
      </c>
      <c r="C20" s="57" t="s">
        <v>19</v>
      </c>
      <c r="D20" s="14"/>
      <c r="E20" s="85">
        <f>1571.31+1401.49</f>
        <v>2972.8</v>
      </c>
      <c r="F20" s="44"/>
      <c r="G20" s="44"/>
      <c r="H20" s="4"/>
      <c r="I20" s="4"/>
      <c r="J20" s="28"/>
      <c r="K20" s="28"/>
      <c r="L20" s="28"/>
      <c r="M20" s="28"/>
      <c r="N20" s="28"/>
    </row>
    <row r="21" spans="1:14" s="29" customFormat="1" ht="15.75" customHeight="1" x14ac:dyDescent="0.3">
      <c r="A21" s="12" t="s">
        <v>55</v>
      </c>
      <c r="B21" s="17" t="s">
        <v>35</v>
      </c>
      <c r="C21" s="57" t="s">
        <v>19</v>
      </c>
      <c r="D21" s="14"/>
      <c r="E21" s="85">
        <v>5040</v>
      </c>
      <c r="F21" s="44"/>
      <c r="G21" s="44"/>
      <c r="H21" s="4"/>
      <c r="I21" s="4"/>
      <c r="J21" s="28"/>
      <c r="K21" s="28"/>
      <c r="L21" s="28"/>
      <c r="M21" s="28"/>
      <c r="N21" s="28"/>
    </row>
    <row r="22" spans="1:14" s="58" customFormat="1" ht="15.75" customHeight="1" x14ac:dyDescent="0.3">
      <c r="A22" s="12" t="s">
        <v>67</v>
      </c>
      <c r="B22" s="17" t="s">
        <v>58</v>
      </c>
      <c r="C22" s="57" t="s">
        <v>19</v>
      </c>
      <c r="D22" s="13"/>
      <c r="E22" s="85">
        <v>32773.11</v>
      </c>
      <c r="F22" s="10"/>
      <c r="G22" s="10"/>
      <c r="H22" s="22"/>
      <c r="I22" s="22"/>
      <c r="J22" s="92"/>
      <c r="K22" s="92"/>
      <c r="L22" s="92"/>
      <c r="M22" s="92"/>
      <c r="N22" s="92"/>
    </row>
    <row r="23" spans="1:14" s="58" customFormat="1" ht="15.75" customHeight="1" x14ac:dyDescent="0.3">
      <c r="A23" s="12" t="s">
        <v>59</v>
      </c>
      <c r="B23" s="17" t="s">
        <v>58</v>
      </c>
      <c r="C23" s="57" t="s">
        <v>19</v>
      </c>
      <c r="D23" s="14"/>
      <c r="E23" s="85">
        <v>1551.26</v>
      </c>
      <c r="F23" s="10"/>
      <c r="G23" s="10"/>
      <c r="H23" s="22"/>
      <c r="I23" s="22"/>
      <c r="J23" s="92"/>
      <c r="K23" s="92"/>
      <c r="L23" s="92"/>
      <c r="M23" s="92"/>
      <c r="N23" s="92"/>
    </row>
    <row r="24" spans="1:14" s="58" customFormat="1" ht="15.75" customHeight="1" x14ac:dyDescent="0.3">
      <c r="A24" s="12" t="s">
        <v>66</v>
      </c>
      <c r="B24" s="17" t="s">
        <v>16</v>
      </c>
      <c r="C24" s="57" t="s">
        <v>19</v>
      </c>
      <c r="D24" s="14"/>
      <c r="E24" s="85">
        <v>4731.8100000000004</v>
      </c>
      <c r="F24" s="10"/>
      <c r="G24" s="10"/>
      <c r="H24" s="22"/>
      <c r="I24" s="22"/>
      <c r="J24" s="92"/>
      <c r="K24" s="92"/>
      <c r="L24" s="92"/>
      <c r="M24" s="92"/>
      <c r="N24" s="92"/>
    </row>
    <row r="25" spans="1:14" s="58" customFormat="1" ht="15.75" customHeight="1" thickBot="1" x14ac:dyDescent="0.35">
      <c r="A25" s="16" t="s">
        <v>64</v>
      </c>
      <c r="B25" s="19" t="s">
        <v>65</v>
      </c>
      <c r="C25" s="20" t="s">
        <v>19</v>
      </c>
      <c r="D25" s="21"/>
      <c r="E25" s="86">
        <v>1203.57</v>
      </c>
      <c r="F25" s="10"/>
      <c r="G25" s="10"/>
      <c r="H25" s="22"/>
      <c r="I25" s="22"/>
      <c r="J25" s="92"/>
      <c r="K25" s="92"/>
      <c r="L25" s="92"/>
      <c r="M25" s="92"/>
      <c r="N25" s="92"/>
    </row>
    <row r="26" spans="1:14" s="32" customFormat="1" ht="15.75" customHeight="1" thickBot="1" x14ac:dyDescent="0.35">
      <c r="A26" s="119" t="s">
        <v>52</v>
      </c>
      <c r="B26" s="120"/>
      <c r="C26" s="120" t="s">
        <v>19</v>
      </c>
      <c r="D26" s="121">
        <f>E26/E1/B3</f>
        <v>1.7973430636856718</v>
      </c>
      <c r="E26" s="122">
        <f>D45+D46</f>
        <v>83639</v>
      </c>
      <c r="F26" s="36"/>
      <c r="G26" s="36"/>
      <c r="H26" s="31"/>
      <c r="I26" s="31"/>
      <c r="J26" s="31"/>
    </row>
    <row r="27" spans="1:14" s="24" customFormat="1" ht="16.2" thickBot="1" x14ac:dyDescent="0.35">
      <c r="A27" s="123" t="s">
        <v>53</v>
      </c>
      <c r="B27" s="124" t="s">
        <v>12</v>
      </c>
      <c r="C27" s="125" t="s">
        <v>19</v>
      </c>
      <c r="D27" s="126">
        <v>0.2</v>
      </c>
      <c r="E27" s="127">
        <f>D27*E1*B3</f>
        <v>9306.9600000000009</v>
      </c>
      <c r="F27" s="6"/>
      <c r="G27" s="5"/>
      <c r="H27" s="5"/>
      <c r="I27" s="5"/>
    </row>
    <row r="28" spans="1:14" s="24" customFormat="1" ht="17.399999999999999" thickBot="1" x14ac:dyDescent="0.35">
      <c r="A28" s="111" t="s">
        <v>8</v>
      </c>
      <c r="B28" s="112"/>
      <c r="C28" s="113" t="s">
        <v>19</v>
      </c>
      <c r="D28" s="114">
        <f>D8+D9+D15+D16+D17+D26+D27</f>
        <v>19.38411206237053</v>
      </c>
      <c r="E28" s="115">
        <f>E8+E9+E15+E16+E17+E26+E27</f>
        <v>902035.77799999993</v>
      </c>
      <c r="F28" s="47"/>
      <c r="G28" s="45"/>
      <c r="H28" s="22"/>
      <c r="I28" s="22"/>
      <c r="J28" s="23"/>
      <c r="K28" s="23"/>
      <c r="L28" s="23"/>
      <c r="M28" s="23"/>
      <c r="N28" s="23"/>
    </row>
    <row r="29" spans="1:14" s="32" customFormat="1" ht="16.2" thickBot="1" x14ac:dyDescent="0.35">
      <c r="A29" s="136" t="s">
        <v>27</v>
      </c>
      <c r="B29" s="137"/>
      <c r="C29" s="137"/>
      <c r="D29" s="59" t="s">
        <v>29</v>
      </c>
      <c r="E29" s="60" t="s">
        <v>30</v>
      </c>
      <c r="F29" s="61"/>
      <c r="G29" s="36"/>
      <c r="H29" s="62"/>
      <c r="I29" s="31"/>
      <c r="J29" s="31"/>
    </row>
    <row r="30" spans="1:14" s="68" customFormat="1" ht="15.75" customHeight="1" x14ac:dyDescent="0.3">
      <c r="A30" s="48" t="s">
        <v>49</v>
      </c>
      <c r="B30" s="34"/>
      <c r="C30" s="65" t="s">
        <v>26</v>
      </c>
      <c r="D30" s="117">
        <v>643</v>
      </c>
      <c r="E30" s="79"/>
      <c r="F30" s="49"/>
      <c r="G30" s="49"/>
      <c r="H30" s="66"/>
      <c r="I30" s="66"/>
      <c r="J30" s="67"/>
      <c r="K30" s="67"/>
      <c r="L30" s="67"/>
      <c r="M30" s="67"/>
      <c r="N30" s="67"/>
    </row>
    <row r="31" spans="1:14" s="68" customFormat="1" ht="15.75" customHeight="1" x14ac:dyDescent="0.3">
      <c r="A31" s="15" t="s">
        <v>13</v>
      </c>
      <c r="B31" s="33"/>
      <c r="C31" s="69" t="s">
        <v>26</v>
      </c>
      <c r="D31" s="118">
        <f>18014/12*E1</f>
        <v>18014</v>
      </c>
      <c r="E31" s="80"/>
      <c r="F31" s="49"/>
      <c r="G31" s="49"/>
      <c r="H31" s="66"/>
      <c r="I31" s="66"/>
      <c r="J31" s="67"/>
      <c r="K31" s="67"/>
      <c r="L31" s="67"/>
      <c r="M31" s="67"/>
      <c r="N31" s="67"/>
    </row>
    <row r="32" spans="1:14" s="68" customFormat="1" ht="15.75" customHeight="1" x14ac:dyDescent="0.3">
      <c r="A32" s="15" t="s">
        <v>36</v>
      </c>
      <c r="B32" s="33"/>
      <c r="C32" s="69" t="s">
        <v>26</v>
      </c>
      <c r="D32" s="118">
        <f>3050.16+2430.9+277.2</f>
        <v>5758.2599999999993</v>
      </c>
      <c r="E32" s="80"/>
      <c r="F32" s="50"/>
      <c r="G32" s="49"/>
      <c r="H32" s="66"/>
      <c r="I32" s="66"/>
      <c r="J32" s="67"/>
      <c r="K32" s="67"/>
      <c r="L32" s="67"/>
      <c r="M32" s="67"/>
      <c r="N32" s="67"/>
    </row>
    <row r="33" spans="1:14" s="72" customFormat="1" ht="15.75" customHeight="1" x14ac:dyDescent="0.3">
      <c r="A33" s="15" t="s">
        <v>31</v>
      </c>
      <c r="B33" s="33"/>
      <c r="C33" s="69" t="s">
        <v>26</v>
      </c>
      <c r="D33" s="118">
        <f>B5</f>
        <v>836270</v>
      </c>
      <c r="E33" s="80"/>
      <c r="F33" s="51"/>
      <c r="G33" s="51"/>
      <c r="H33" s="70"/>
      <c r="I33" s="70"/>
      <c r="J33" s="71"/>
      <c r="K33" s="71"/>
      <c r="L33" s="71"/>
      <c r="M33" s="71"/>
      <c r="N33" s="71"/>
    </row>
    <row r="34" spans="1:14" s="72" customFormat="1" ht="15.75" customHeight="1" x14ac:dyDescent="0.3">
      <c r="A34" s="63" t="str">
        <f>A28</f>
        <v>итого расходы</v>
      </c>
      <c r="B34" s="64"/>
      <c r="C34" s="73" t="str">
        <f>C28</f>
        <v>руб</v>
      </c>
      <c r="D34" s="81"/>
      <c r="E34" s="82">
        <f>E28</f>
        <v>902035.77799999993</v>
      </c>
      <c r="F34" s="51"/>
      <c r="G34" s="51"/>
      <c r="H34" s="70"/>
      <c r="I34" s="70"/>
      <c r="J34" s="71"/>
      <c r="K34" s="71"/>
      <c r="L34" s="71"/>
      <c r="M34" s="71"/>
      <c r="N34" s="71"/>
    </row>
    <row r="35" spans="1:14" s="76" customFormat="1" ht="15.75" customHeight="1" thickBot="1" x14ac:dyDescent="0.35">
      <c r="A35" s="52" t="s">
        <v>15</v>
      </c>
      <c r="B35" s="37"/>
      <c r="C35" s="74" t="s">
        <v>26</v>
      </c>
      <c r="D35" s="83"/>
      <c r="E35" s="84">
        <f>D30+D31+D32+D33-E34</f>
        <v>-41350.517999999924</v>
      </c>
      <c r="F35" s="53"/>
      <c r="G35" s="53"/>
      <c r="H35" s="75"/>
      <c r="I35" s="75"/>
      <c r="J35" s="75"/>
    </row>
    <row r="36" spans="1:14" s="24" customFormat="1" ht="15.6" x14ac:dyDescent="0.3">
      <c r="A36" s="133" t="s">
        <v>45</v>
      </c>
      <c r="B36" s="134"/>
      <c r="C36" s="134"/>
      <c r="D36" s="134"/>
      <c r="E36" s="135"/>
      <c r="F36" s="54"/>
      <c r="G36" s="6"/>
      <c r="H36" s="6"/>
      <c r="I36" s="5"/>
      <c r="J36" s="5"/>
    </row>
    <row r="37" spans="1:14" s="58" customFormat="1" ht="15.6" x14ac:dyDescent="0.3">
      <c r="A37" s="41" t="s">
        <v>24</v>
      </c>
      <c r="B37" s="131" t="s">
        <v>37</v>
      </c>
      <c r="C37" s="131" t="s">
        <v>28</v>
      </c>
      <c r="D37" s="138"/>
      <c r="E37" s="139"/>
      <c r="F37" s="6"/>
      <c r="G37" s="6"/>
      <c r="H37" s="6"/>
      <c r="I37" s="5"/>
      <c r="J37" s="5"/>
    </row>
    <row r="38" spans="1:14" s="58" customFormat="1" ht="62.4" x14ac:dyDescent="0.3">
      <c r="A38" s="12"/>
      <c r="B38" s="132"/>
      <c r="C38" s="103" t="s">
        <v>38</v>
      </c>
      <c r="D38" s="103" t="s">
        <v>39</v>
      </c>
      <c r="E38" s="90" t="s">
        <v>32</v>
      </c>
      <c r="F38" s="6"/>
      <c r="G38" s="6"/>
      <c r="H38" s="6"/>
      <c r="I38" s="5"/>
      <c r="J38" s="5"/>
    </row>
    <row r="39" spans="1:14" s="24" customFormat="1" ht="15.75" customHeight="1" x14ac:dyDescent="0.3">
      <c r="A39" s="30" t="s">
        <v>46</v>
      </c>
      <c r="B39" s="77">
        <v>896270</v>
      </c>
      <c r="C39" s="77">
        <v>896258</v>
      </c>
      <c r="D39" s="77"/>
      <c r="E39" s="78"/>
      <c r="F39" s="55"/>
      <c r="G39" s="6"/>
      <c r="H39" s="6"/>
      <c r="I39" s="5"/>
      <c r="J39" s="5"/>
    </row>
    <row r="40" spans="1:14" s="24" customFormat="1" ht="15.75" customHeight="1" x14ac:dyDescent="0.3">
      <c r="A40" s="30" t="s">
        <v>47</v>
      </c>
      <c r="B40" s="77">
        <v>407211</v>
      </c>
      <c r="C40" s="77">
        <v>386721</v>
      </c>
      <c r="D40" s="77">
        <v>32592</v>
      </c>
      <c r="E40" s="78"/>
      <c r="F40" s="55"/>
      <c r="G40" s="6"/>
      <c r="H40" s="6"/>
      <c r="I40" s="5"/>
      <c r="J40" s="5"/>
    </row>
    <row r="41" spans="1:14" s="24" customFormat="1" ht="15.75" customHeight="1" x14ac:dyDescent="0.3">
      <c r="A41" s="30" t="s">
        <v>40</v>
      </c>
      <c r="B41" s="77">
        <v>97710</v>
      </c>
      <c r="C41" s="77">
        <v>95274</v>
      </c>
      <c r="D41" s="77">
        <v>3825</v>
      </c>
      <c r="E41" s="78"/>
      <c r="F41" s="55"/>
      <c r="G41" s="6"/>
      <c r="H41" s="6"/>
      <c r="I41" s="5"/>
      <c r="J41" s="5"/>
    </row>
    <row r="42" spans="1:14" s="24" customFormat="1" ht="15.75" customHeight="1" x14ac:dyDescent="0.3">
      <c r="A42" s="30" t="s">
        <v>41</v>
      </c>
      <c r="B42" s="77">
        <v>169309</v>
      </c>
      <c r="C42" s="77">
        <v>162916</v>
      </c>
      <c r="D42" s="77">
        <v>8868</v>
      </c>
      <c r="E42" s="78"/>
      <c r="F42" s="55"/>
      <c r="G42" s="6"/>
      <c r="H42" s="6"/>
      <c r="I42" s="5"/>
      <c r="J42" s="5"/>
    </row>
    <row r="43" spans="1:14" s="24" customFormat="1" ht="15.75" customHeight="1" x14ac:dyDescent="0.3">
      <c r="A43" s="30" t="s">
        <v>42</v>
      </c>
      <c r="B43" s="77">
        <v>365885</v>
      </c>
      <c r="C43" s="77">
        <v>311428</v>
      </c>
      <c r="D43" s="77">
        <v>36019</v>
      </c>
      <c r="E43" s="78">
        <v>137</v>
      </c>
      <c r="F43" s="55"/>
      <c r="G43" s="6"/>
      <c r="H43" s="6"/>
      <c r="I43" s="5"/>
      <c r="J43" s="5"/>
    </row>
    <row r="44" spans="1:14" s="24" customFormat="1" ht="15.75" customHeight="1" thickBot="1" x14ac:dyDescent="0.35">
      <c r="A44" s="104" t="s">
        <v>48</v>
      </c>
      <c r="B44" s="105">
        <v>165531</v>
      </c>
      <c r="C44" s="105">
        <v>165558</v>
      </c>
      <c r="D44" s="105"/>
      <c r="E44" s="106"/>
      <c r="F44" s="55"/>
      <c r="G44" s="6"/>
      <c r="H44" s="6"/>
      <c r="I44" s="5"/>
      <c r="J44" s="5"/>
    </row>
    <row r="45" spans="1:14" s="24" customFormat="1" ht="16.2" thickBot="1" x14ac:dyDescent="0.35">
      <c r="A45" s="35" t="s">
        <v>25</v>
      </c>
      <c r="B45" s="88">
        <f>SUM(B39:B44)</f>
        <v>2101916</v>
      </c>
      <c r="C45" s="88">
        <f>SUM(C39:C44)</f>
        <v>2018155</v>
      </c>
      <c r="D45" s="88">
        <f>SUM(D39:D44)</f>
        <v>81304</v>
      </c>
      <c r="E45" s="89">
        <f>SUM(E39:E43)</f>
        <v>137</v>
      </c>
      <c r="F45" s="49"/>
    </row>
    <row r="46" spans="1:14" s="68" customFormat="1" ht="15.75" customHeight="1" thickBot="1" x14ac:dyDescent="0.35">
      <c r="A46" s="93" t="s">
        <v>43</v>
      </c>
      <c r="B46" s="94"/>
      <c r="C46" s="94"/>
      <c r="D46" s="94">
        <f>B40+B41+B42+B43-C40-C41-C42-C43-D40-D41-D42-D43-E43-E40-E41-E42</f>
        <v>2335</v>
      </c>
      <c r="E46" s="95"/>
      <c r="F46" s="110"/>
    </row>
    <row r="47" spans="1:14" s="1" customFormat="1" ht="16.2" x14ac:dyDescent="0.3">
      <c r="A47" s="128" t="s">
        <v>68</v>
      </c>
      <c r="B47" s="129"/>
      <c r="C47" s="129"/>
      <c r="D47" s="49" t="s">
        <v>44</v>
      </c>
      <c r="E47" s="96">
        <v>1433.1</v>
      </c>
      <c r="F47" s="10"/>
      <c r="G47" s="24"/>
      <c r="H47" s="24"/>
    </row>
    <row r="48" spans="1:14" s="24" customFormat="1" ht="16.2" x14ac:dyDescent="0.3">
      <c r="A48" s="128" t="s">
        <v>69</v>
      </c>
      <c r="B48" s="129"/>
      <c r="C48" s="129"/>
      <c r="D48" s="49" t="s">
        <v>44</v>
      </c>
      <c r="E48" s="96">
        <v>1312.41</v>
      </c>
      <c r="F48" s="6"/>
      <c r="G48" s="97"/>
    </row>
    <row r="49" spans="1:14" s="24" customFormat="1" ht="31.2" customHeight="1" x14ac:dyDescent="0.3">
      <c r="A49" s="128" t="s">
        <v>71</v>
      </c>
      <c r="B49" s="130"/>
      <c r="C49" s="130"/>
      <c r="D49" s="49" t="s">
        <v>44</v>
      </c>
      <c r="E49" s="96">
        <v>1188.33</v>
      </c>
      <c r="F49" s="6"/>
      <c r="G49" s="97"/>
    </row>
    <row r="50" spans="1:14" s="1" customFormat="1" ht="16.2" x14ac:dyDescent="0.3">
      <c r="A50" s="98" t="s">
        <v>70</v>
      </c>
      <c r="B50" s="99"/>
      <c r="C50" s="99"/>
      <c r="D50" s="100" t="s">
        <v>44</v>
      </c>
      <c r="E50" s="101">
        <f>E48-E49</f>
        <v>124.08000000000015</v>
      </c>
      <c r="F50" s="6"/>
      <c r="G50" s="97"/>
    </row>
    <row r="51" spans="1:14" s="1" customFormat="1" ht="15.6" x14ac:dyDescent="0.3">
      <c r="A51" s="18" t="s">
        <v>9</v>
      </c>
      <c r="B51" s="10"/>
      <c r="C51" s="10"/>
      <c r="D51" s="10"/>
      <c r="E51" s="10"/>
      <c r="F51" s="10"/>
      <c r="G51" s="24"/>
      <c r="H51" s="24"/>
    </row>
    <row r="52" spans="1:14" s="24" customFormat="1" x14ac:dyDescent="0.3">
      <c r="A52" s="10"/>
      <c r="B52" s="10"/>
      <c r="C52" s="10"/>
      <c r="D52" s="10"/>
      <c r="E52" s="10"/>
      <c r="F52" s="10"/>
      <c r="G52" s="10"/>
      <c r="H52" s="22"/>
      <c r="I52" s="22"/>
      <c r="J52" s="23"/>
      <c r="K52" s="23"/>
      <c r="L52" s="23"/>
      <c r="M52" s="23"/>
      <c r="N52" s="23"/>
    </row>
  </sheetData>
  <mergeCells count="7">
    <mergeCell ref="A48:C48"/>
    <mergeCell ref="A49:C49"/>
    <mergeCell ref="B37:B38"/>
    <mergeCell ref="A36:E36"/>
    <mergeCell ref="A29:C29"/>
    <mergeCell ref="C37:E37"/>
    <mergeCell ref="A47:C47"/>
  </mergeCells>
  <pageMargins left="0.31496062992125984" right="0.31496062992125984" top="0.35433070866141736" bottom="0.35433070866141736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2020-02-25T13:24:12Z</cp:lastPrinted>
  <dcterms:created xsi:type="dcterms:W3CDTF">2016-04-22T06:39:22Z</dcterms:created>
  <dcterms:modified xsi:type="dcterms:W3CDTF">2020-03-06T07:16:32Z</dcterms:modified>
</cp:coreProperties>
</file>