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55" i="1" l="1"/>
  <c r="E19" i="1" l="1"/>
  <c r="E23" i="1" l="1"/>
  <c r="E22" i="1" l="1"/>
  <c r="D44" i="1" l="1"/>
  <c r="E33" i="1" l="1"/>
  <c r="E24" i="1" l="1"/>
  <c r="D42" i="1" l="1"/>
  <c r="E21" i="1" l="1"/>
  <c r="E29" i="1" l="1"/>
  <c r="D58" i="1" l="1"/>
  <c r="D57" i="1"/>
  <c r="E38" i="1" s="1"/>
  <c r="D38" i="1" s="1"/>
  <c r="D14" i="1" l="1"/>
  <c r="E17" i="1" l="1"/>
  <c r="E18" i="1"/>
  <c r="D18" i="1" l="1"/>
  <c r="E57" i="1" l="1"/>
  <c r="C57" i="1"/>
  <c r="B57" i="1"/>
  <c r="D13" i="1" l="1"/>
  <c r="D45" i="1" l="1"/>
  <c r="C39" i="1"/>
  <c r="A46" i="1"/>
  <c r="D15" i="1" l="1"/>
  <c r="D12" i="1"/>
  <c r="D17" i="1"/>
  <c r="E8" i="1"/>
  <c r="E16" i="1" l="1"/>
  <c r="D10" i="1"/>
  <c r="D11" i="1"/>
  <c r="D19" i="1"/>
  <c r="E9" i="1" l="1"/>
  <c r="E39" i="1"/>
  <c r="E46" i="1" s="1"/>
  <c r="D47" i="1" s="1"/>
  <c r="D39" i="1"/>
</calcChain>
</file>

<file path=xl/sharedStrings.xml><?xml version="1.0" encoding="utf-8"?>
<sst xmlns="http://schemas.openxmlformats.org/spreadsheetml/2006/main" count="130" uniqueCount="84">
  <si>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</si>
  <si>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</si>
  <si>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</si>
  <si>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</si>
  <si>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</si>
  <si>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</si>
  <si>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</si>
  <si>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</si>
  <si>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</si>
  <si>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</si>
  <si>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</si>
  <si>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</si>
  <si>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</si>
  <si>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</si>
  <si>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д.2/1</t>
  </si>
  <si>
    <t>Остаток средств на конец периода (+ есть средства, -задолженность)</t>
  </si>
  <si>
    <t>июль</t>
  </si>
  <si>
    <t>август</t>
  </si>
  <si>
    <t>сентябрь</t>
  </si>
  <si>
    <t>ежемесячно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</si>
  <si>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</si>
  <si>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</si>
  <si>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</si>
  <si>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</si>
  <si>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руб</t>
  </si>
  <si>
    <t>Стоимость выполн.работы /услуги на 1 кв.м.</t>
  </si>
  <si>
    <t>Площадь дома, м2</t>
  </si>
  <si>
    <t>декабрь</t>
  </si>
  <si>
    <t>Ресурсоснабжающая организация (РСО)</t>
  </si>
  <si>
    <t>ИТОГО</t>
  </si>
  <si>
    <t>руб.</t>
  </si>
  <si>
    <t>Финансовый счет дома</t>
  </si>
  <si>
    <t>март</t>
  </si>
  <si>
    <t>Всего начислено УК Атал</t>
  </si>
  <si>
    <t>Получено средств от сдачи металлолома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</si>
  <si>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</si>
  <si>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</si>
  <si>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</si>
  <si>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</si>
  <si>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</si>
  <si>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ноябрь</t>
  </si>
  <si>
    <t>февраль</t>
  </si>
  <si>
    <t>работы по подготовке к отопительному сезону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</si>
  <si>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</si>
  <si>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</si>
  <si>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</si>
  <si>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</si>
  <si>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</si>
  <si>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</si>
  <si>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</si>
  <si>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</si>
  <si>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кол-во месяцев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</si>
  <si>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</si>
  <si>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</si>
  <si>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</si>
  <si>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</si>
  <si>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</si>
  <si>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</si>
  <si>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обеспечению требований пожарной безопасности</t>
  </si>
  <si>
    <t>6.Абонплата по услуге Видеоконтроль</t>
  </si>
  <si>
    <t>7.Работы по ремонту общедомового имущества всего, в т.ч.</t>
  </si>
  <si>
    <t>8. Расходы на коммун.услуги в целях содержания общего имущества дома</t>
  </si>
  <si>
    <t>устранение следов протекания после затопа пом.№8</t>
  </si>
  <si>
    <t>замена напольного покрытия пом.№9</t>
  </si>
  <si>
    <t>ремонт перил в п.6</t>
  </si>
  <si>
    <t>*дератизация и дезинсекция мест общего пользования</t>
  </si>
  <si>
    <t>3.Работы по содержанию помещений, входящих в состав общего имущества в многоквартирном доме, земельного участка, придомовой территории</t>
  </si>
  <si>
    <t>ремонт кровли балконных козырьков кв.32,61</t>
  </si>
  <si>
    <t>в теч.года</t>
  </si>
  <si>
    <t>установка новых почтовых ящиков п.6</t>
  </si>
  <si>
    <t>изготовление и установка испарителя на чердаке п.6</t>
  </si>
  <si>
    <t>прокладка стояка ГВС (обратка) п.6</t>
  </si>
  <si>
    <t>ремонт и обследование лифтов п.3,4,5</t>
  </si>
  <si>
    <t>февр,окт</t>
  </si>
  <si>
    <t>ремонт и восстановление швов кв.32</t>
  </si>
  <si>
    <t>сент,нояб</t>
  </si>
  <si>
    <t>ремонт системы ППА п.6</t>
  </si>
  <si>
    <t>работы на общедомовой системе отопления подъездное отопление п.2, кв.240,255</t>
  </si>
  <si>
    <t>установка дверных полотен на запасном выходе п.6, 7 эт.</t>
  </si>
  <si>
    <t>ремонт мягкой кровли кв.322,неж.помещ.№10</t>
  </si>
  <si>
    <t>работы на общед.системе электроснабжения кв.188,п.2,6,7, вход в п.1-4</t>
  </si>
  <si>
    <t>работы на общедомовой системе ХГВС кв.210,181,187,267, п.2,136</t>
  </si>
  <si>
    <t>работы на общедомовой системе канализации кв.106,78,254,84,59</t>
  </si>
  <si>
    <t>ремонт крыльца п.6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</si>
</sst>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Fill="1"/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9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5" fillId="0" borderId="1" xfId="1" applyNumberFormat="1" applyFont="1" applyFill="1" applyBorder="1" applyAlignment="1">
      <alignment vertical="top" wrapText="1"/>
    </xf>
    <xf numFmtId="2" fontId="4" fillId="0" borderId="18" xfId="0" applyNumberFormat="1" applyFont="1" applyFill="1" applyBorder="1" applyAlignment="1">
      <alignment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165" fontId="7" fillId="2" borderId="14" xfId="1" applyNumberFormat="1" applyFont="1" applyFill="1" applyBorder="1" applyAlignment="1">
      <alignment vertical="top" wrapText="1"/>
    </xf>
    <xf numFmtId="165" fontId="7" fillId="2" borderId="15" xfId="1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4" fillId="0" borderId="5" xfId="1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17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Alignment="1">
      <alignment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4" fillId="0" borderId="0" xfId="0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zoomScale="75" zoomScaleNormal="75" workbookViewId="0">
      <selection activeCell="F50" sqref="F50:F59"/>
    </sheetView>
  </sheetViews>
  <sheetFormatPr defaultRowHeight="15.6" x14ac:dyDescent="0.3"/>
  <cols>
    <col min="1" max="1" width="79.44140625" style="7" customWidth="1"/>
    <col min="2" max="2" width="15.44140625" style="7" customWidth="1"/>
    <col min="3" max="3" width="14.6640625" style="7" customWidth="1"/>
    <col min="4" max="4" width="13.33203125" style="7" customWidth="1"/>
    <col min="5" max="5" width="14.33203125" style="7" customWidth="1"/>
    <col min="6" max="6" width="13.109375" style="7" bestFit="1" customWidth="1"/>
    <col min="7" max="7" width="9.109375" style="50"/>
  </cols>
  <sheetData>
    <row r="1" spans="1:10" s="22" customFormat="1" ht="31.2" x14ac:dyDescent="0.3">
      <c r="A1" s="36" t="s">
        <v>10</v>
      </c>
      <c r="B1" s="7"/>
      <c r="C1" s="7">
        <v>2019</v>
      </c>
      <c r="D1" s="7" t="s">
        <v>51</v>
      </c>
      <c r="E1" s="37">
        <v>12</v>
      </c>
      <c r="F1" s="7"/>
      <c r="G1" s="35"/>
    </row>
    <row r="2" spans="1:10" s="22" customFormat="1" x14ac:dyDescent="0.3">
      <c r="A2" s="38" t="s">
        <v>14</v>
      </c>
      <c r="B2" s="7"/>
      <c r="C2" s="7"/>
      <c r="D2" s="7"/>
      <c r="E2" s="47"/>
      <c r="F2" s="7"/>
      <c r="G2" s="35"/>
    </row>
    <row r="3" spans="1:10" s="22" customFormat="1" x14ac:dyDescent="0.3">
      <c r="A3" s="7" t="s">
        <v>26</v>
      </c>
      <c r="B3" s="7">
        <v>23251.68</v>
      </c>
      <c r="C3" s="7"/>
      <c r="D3" s="7"/>
      <c r="E3" s="48"/>
      <c r="F3" s="7"/>
      <c r="G3" s="35"/>
    </row>
    <row r="4" spans="1:10" s="22" customFormat="1" x14ac:dyDescent="0.3">
      <c r="A4" s="7" t="s">
        <v>0</v>
      </c>
      <c r="B4" s="7">
        <v>18.46</v>
      </c>
      <c r="C4" s="7">
        <v>18.55</v>
      </c>
      <c r="D4" s="7"/>
      <c r="E4" s="7"/>
      <c r="F4" s="7"/>
      <c r="G4" s="111"/>
    </row>
    <row r="5" spans="1:10" s="22" customFormat="1" x14ac:dyDescent="0.3">
      <c r="A5" s="7" t="s">
        <v>23</v>
      </c>
      <c r="B5" s="126">
        <v>5163232</v>
      </c>
      <c r="C5" s="39"/>
      <c r="D5" s="39"/>
      <c r="E5" s="7"/>
      <c r="F5" s="39"/>
      <c r="G5" s="7"/>
    </row>
    <row r="6" spans="1:10" s="22" customFormat="1" ht="16.2" thickBot="1" x14ac:dyDescent="0.35">
      <c r="A6" s="7" t="s">
        <v>1</v>
      </c>
      <c r="B6" s="7">
        <v>99.19</v>
      </c>
      <c r="C6" s="7"/>
      <c r="D6" s="7"/>
      <c r="E6" s="7"/>
      <c r="F6" s="39"/>
      <c r="G6" s="111"/>
    </row>
    <row r="7" spans="1:10" s="23" customFormat="1" ht="64.5" customHeight="1" x14ac:dyDescent="0.3">
      <c r="A7" s="4" t="s">
        <v>2</v>
      </c>
      <c r="B7" s="6" t="s">
        <v>11</v>
      </c>
      <c r="C7" s="6" t="s">
        <v>21</v>
      </c>
      <c r="D7" s="6" t="s">
        <v>25</v>
      </c>
      <c r="E7" s="5" t="s">
        <v>22</v>
      </c>
      <c r="F7" s="8"/>
      <c r="G7" s="8"/>
    </row>
    <row r="8" spans="1:10" s="22" customFormat="1" ht="15.75" customHeight="1" x14ac:dyDescent="0.3">
      <c r="A8" s="9" t="s">
        <v>3</v>
      </c>
      <c r="B8" s="26" t="s">
        <v>12</v>
      </c>
      <c r="C8" s="110" t="s">
        <v>24</v>
      </c>
      <c r="D8" s="10">
        <v>1.02</v>
      </c>
      <c r="E8" s="73">
        <f>D8*B3*E1</f>
        <v>284600.56319999998</v>
      </c>
      <c r="F8" s="7"/>
      <c r="G8" s="111"/>
    </row>
    <row r="9" spans="1:10" s="22" customFormat="1" ht="46.8" x14ac:dyDescent="0.3">
      <c r="A9" s="9" t="s">
        <v>4</v>
      </c>
      <c r="B9" s="26" t="s">
        <v>12</v>
      </c>
      <c r="C9" s="110" t="s">
        <v>24</v>
      </c>
      <c r="D9" s="10">
        <f>5.82+D10+D11+D12+D13+D14</f>
        <v>8.0513190559420522</v>
      </c>
      <c r="E9" s="73">
        <f>D9*E1*B3</f>
        <v>2246480.3312000004</v>
      </c>
      <c r="F9" s="7"/>
      <c r="G9" s="111"/>
    </row>
    <row r="10" spans="1:10" s="22" customFormat="1" ht="15.75" customHeight="1" x14ac:dyDescent="0.3">
      <c r="A10" s="12" t="s">
        <v>5</v>
      </c>
      <c r="B10" s="26"/>
      <c r="C10" s="110" t="s">
        <v>24</v>
      </c>
      <c r="D10" s="10">
        <f>E10/E1/B3</f>
        <v>9.1821322158226845E-2</v>
      </c>
      <c r="E10" s="73">
        <v>25620</v>
      </c>
      <c r="F10" s="7"/>
      <c r="G10" s="111"/>
    </row>
    <row r="11" spans="1:10" s="22" customFormat="1" ht="15.75" customHeight="1" x14ac:dyDescent="0.3">
      <c r="A11" s="12" t="s">
        <v>6</v>
      </c>
      <c r="B11" s="26"/>
      <c r="C11" s="110" t="s">
        <v>24</v>
      </c>
      <c r="D11" s="10">
        <f>E11/E1/B3</f>
        <v>6.4912872245503683E-2</v>
      </c>
      <c r="E11" s="73">
        <v>18112</v>
      </c>
      <c r="F11" s="7"/>
      <c r="G11" s="111"/>
    </row>
    <row r="12" spans="1:10" s="22" customFormat="1" ht="15.75" customHeight="1" x14ac:dyDescent="0.3">
      <c r="A12" s="12" t="s">
        <v>7</v>
      </c>
      <c r="B12" s="26"/>
      <c r="C12" s="110" t="s">
        <v>24</v>
      </c>
      <c r="D12" s="10">
        <f>E12/B3/E1</f>
        <v>2.0596397048872741</v>
      </c>
      <c r="E12" s="73">
        <v>574681</v>
      </c>
      <c r="F12" s="7"/>
      <c r="G12" s="111"/>
    </row>
    <row r="13" spans="1:10" s="22" customFormat="1" ht="15.75" customHeight="1" x14ac:dyDescent="0.3">
      <c r="A13" s="12" t="s">
        <v>39</v>
      </c>
      <c r="B13" s="26"/>
      <c r="C13" s="110" t="s">
        <v>30</v>
      </c>
      <c r="D13" s="10">
        <f>E13/E1/B3</f>
        <v>0</v>
      </c>
      <c r="E13" s="73"/>
      <c r="F13" s="3"/>
      <c r="G13" s="2"/>
    </row>
    <row r="14" spans="1:10" s="121" customFormat="1" x14ac:dyDescent="0.3">
      <c r="A14" s="12" t="s">
        <v>65</v>
      </c>
      <c r="B14" s="83"/>
      <c r="C14" s="119" t="s">
        <v>24</v>
      </c>
      <c r="D14" s="10">
        <f>E14/B3/E1</f>
        <v>1.4945156651046289E-2</v>
      </c>
      <c r="E14" s="73">
        <v>4170</v>
      </c>
      <c r="F14" s="16"/>
      <c r="G14" s="16"/>
      <c r="H14" s="45"/>
      <c r="I14" s="120"/>
      <c r="J14" s="120"/>
    </row>
    <row r="15" spans="1:10" s="22" customFormat="1" ht="31.2" x14ac:dyDescent="0.3">
      <c r="A15" s="9" t="s">
        <v>66</v>
      </c>
      <c r="B15" s="26" t="s">
        <v>12</v>
      </c>
      <c r="C15" s="110" t="s">
        <v>24</v>
      </c>
      <c r="D15" s="10">
        <f>E15/E1/B3</f>
        <v>6.4260840507008528</v>
      </c>
      <c r="E15" s="73">
        <f>44200*3.4*7+43591*3.4*5</f>
        <v>1793007</v>
      </c>
      <c r="F15" s="7"/>
      <c r="G15" s="111"/>
    </row>
    <row r="16" spans="1:10" s="22" customFormat="1" ht="31.2" x14ac:dyDescent="0.3">
      <c r="A16" s="9" t="s">
        <v>57</v>
      </c>
      <c r="B16" s="26" t="s">
        <v>12</v>
      </c>
      <c r="C16" s="110" t="s">
        <v>24</v>
      </c>
      <c r="D16" s="10">
        <v>0.49</v>
      </c>
      <c r="E16" s="73">
        <f>D16*E1*B3</f>
        <v>136719.87839999999</v>
      </c>
      <c r="F16" s="7"/>
      <c r="G16" s="111"/>
    </row>
    <row r="17" spans="1:7" s="22" customFormat="1" ht="15.75" customHeight="1" x14ac:dyDescent="0.3">
      <c r="A17" s="9" t="s">
        <v>58</v>
      </c>
      <c r="B17" s="26" t="s">
        <v>19</v>
      </c>
      <c r="C17" s="110" t="s">
        <v>24</v>
      </c>
      <c r="D17" s="10">
        <f>E17/E1/B3</f>
        <v>0.16213882179696262</v>
      </c>
      <c r="E17" s="73">
        <f>3770*E1</f>
        <v>45240</v>
      </c>
      <c r="F17" s="7"/>
      <c r="G17" s="111"/>
    </row>
    <row r="18" spans="1:7" s="22" customFormat="1" ht="15.75" customHeight="1" thickBot="1" x14ac:dyDescent="0.35">
      <c r="A18" s="13" t="s">
        <v>59</v>
      </c>
      <c r="B18" s="28" t="s">
        <v>19</v>
      </c>
      <c r="C18" s="29" t="s">
        <v>24</v>
      </c>
      <c r="D18" s="14">
        <f>E18/E1/B3</f>
        <v>4.1287339237422845E-2</v>
      </c>
      <c r="E18" s="74">
        <f>960*E1</f>
        <v>11520</v>
      </c>
      <c r="F18" s="7"/>
      <c r="G18" s="90"/>
    </row>
    <row r="19" spans="1:7" s="22" customFormat="1" ht="15.75" customHeight="1" x14ac:dyDescent="0.3">
      <c r="A19" s="93" t="s">
        <v>60</v>
      </c>
      <c r="B19" s="94"/>
      <c r="C19" s="94"/>
      <c r="D19" s="95">
        <f>E19/E1/B3</f>
        <v>1.1476521983214401</v>
      </c>
      <c r="E19" s="96">
        <f>E20+E21+E22+E23+E24+E25+E26+E27+E28+E29+E30+E31+E32+E33+E34+E35+E36+E37</f>
        <v>320218.09999999998</v>
      </c>
      <c r="F19" s="7"/>
      <c r="G19" s="78"/>
    </row>
    <row r="20" spans="1:7" s="22" customFormat="1" ht="15.75" customHeight="1" x14ac:dyDescent="0.3">
      <c r="A20" s="9" t="s">
        <v>64</v>
      </c>
      <c r="B20" s="26" t="s">
        <v>41</v>
      </c>
      <c r="C20" s="67" t="s">
        <v>24</v>
      </c>
      <c r="D20" s="11"/>
      <c r="E20" s="73">
        <v>1776</v>
      </c>
      <c r="F20" s="7"/>
      <c r="G20" s="78"/>
    </row>
    <row r="21" spans="1:7" s="51" customFormat="1" ht="15.75" customHeight="1" x14ac:dyDescent="0.3">
      <c r="A21" s="9" t="s">
        <v>72</v>
      </c>
      <c r="B21" s="26" t="s">
        <v>73</v>
      </c>
      <c r="C21" s="67" t="s">
        <v>24</v>
      </c>
      <c r="D21" s="10"/>
      <c r="E21" s="73">
        <f>24000+12000</f>
        <v>36000</v>
      </c>
      <c r="F21" s="7"/>
      <c r="G21" s="84"/>
    </row>
    <row r="22" spans="1:7" s="51" customFormat="1" ht="15.75" customHeight="1" x14ac:dyDescent="0.3">
      <c r="A22" s="9" t="s">
        <v>81</v>
      </c>
      <c r="B22" s="26" t="s">
        <v>68</v>
      </c>
      <c r="C22" s="67" t="s">
        <v>24</v>
      </c>
      <c r="D22" s="11"/>
      <c r="E22" s="73">
        <f>3887.56+1259.51+2092.96+1164.89+839.46+1593.08</f>
        <v>10837.460000000001</v>
      </c>
      <c r="F22" s="7"/>
      <c r="G22" s="85"/>
    </row>
    <row r="23" spans="1:7" s="51" customFormat="1" ht="15.75" customHeight="1" x14ac:dyDescent="0.3">
      <c r="A23" s="9" t="s">
        <v>82</v>
      </c>
      <c r="B23" s="26" t="s">
        <v>68</v>
      </c>
      <c r="C23" s="67" t="s">
        <v>24</v>
      </c>
      <c r="D23" s="11"/>
      <c r="E23" s="73">
        <f>1199.03+1309.19+1594.48+1723.41+1771.41+1904.39</f>
        <v>9501.91</v>
      </c>
      <c r="F23" s="7"/>
      <c r="G23" s="86"/>
    </row>
    <row r="24" spans="1:7" s="51" customFormat="1" ht="15.75" customHeight="1" x14ac:dyDescent="0.3">
      <c r="A24" s="9" t="s">
        <v>80</v>
      </c>
      <c r="B24" s="26" t="s">
        <v>68</v>
      </c>
      <c r="C24" s="67" t="s">
        <v>24</v>
      </c>
      <c r="D24" s="11"/>
      <c r="E24" s="73">
        <f>1917.6+25618.43+3177.07+992.14+716.8+8045.33</f>
        <v>40467.369999999995</v>
      </c>
      <c r="F24" s="7"/>
      <c r="G24" s="86"/>
    </row>
    <row r="25" spans="1:7" s="22" customFormat="1" ht="15.75" customHeight="1" x14ac:dyDescent="0.3">
      <c r="A25" s="9" t="s">
        <v>62</v>
      </c>
      <c r="B25" s="26" t="s">
        <v>32</v>
      </c>
      <c r="C25" s="67" t="s">
        <v>24</v>
      </c>
      <c r="D25" s="11"/>
      <c r="E25" s="73">
        <v>5705.21</v>
      </c>
      <c r="F25" s="7"/>
      <c r="G25" s="35"/>
    </row>
    <row r="26" spans="1:7" s="51" customFormat="1" ht="15.75" customHeight="1" x14ac:dyDescent="0.3">
      <c r="A26" s="9" t="s">
        <v>63</v>
      </c>
      <c r="B26" s="26" t="s">
        <v>32</v>
      </c>
      <c r="C26" s="67" t="s">
        <v>24</v>
      </c>
      <c r="D26" s="11"/>
      <c r="E26" s="73">
        <v>13240.14</v>
      </c>
      <c r="F26" s="7"/>
      <c r="G26" s="87"/>
    </row>
    <row r="27" spans="1:7" s="51" customFormat="1" ht="15.75" customHeight="1" x14ac:dyDescent="0.3">
      <c r="A27" s="9" t="s">
        <v>67</v>
      </c>
      <c r="B27" s="26" t="s">
        <v>16</v>
      </c>
      <c r="C27" s="67" t="s">
        <v>24</v>
      </c>
      <c r="D27" s="11"/>
      <c r="E27" s="73">
        <v>25848</v>
      </c>
      <c r="F27" s="7"/>
      <c r="G27" s="87"/>
    </row>
    <row r="28" spans="1:7" s="51" customFormat="1" ht="15.75" customHeight="1" x14ac:dyDescent="0.3">
      <c r="A28" s="9" t="s">
        <v>69</v>
      </c>
      <c r="B28" s="26" t="s">
        <v>17</v>
      </c>
      <c r="C28" s="67" t="s">
        <v>24</v>
      </c>
      <c r="D28" s="11"/>
      <c r="E28" s="73">
        <v>24015.33</v>
      </c>
      <c r="F28" s="7"/>
      <c r="G28" s="88"/>
    </row>
    <row r="29" spans="1:7" s="51" customFormat="1" x14ac:dyDescent="0.3">
      <c r="A29" s="9" t="s">
        <v>79</v>
      </c>
      <c r="B29" s="26" t="s">
        <v>17</v>
      </c>
      <c r="C29" s="67" t="s">
        <v>24</v>
      </c>
      <c r="D29" s="11"/>
      <c r="E29" s="73">
        <f>22183.76+16101.46</f>
        <v>38285.22</v>
      </c>
      <c r="F29" s="7"/>
      <c r="G29" s="88"/>
    </row>
    <row r="30" spans="1:7" s="22" customFormat="1" x14ac:dyDescent="0.3">
      <c r="A30" s="9" t="s">
        <v>42</v>
      </c>
      <c r="B30" s="26" t="s">
        <v>17</v>
      </c>
      <c r="C30" s="67" t="s">
        <v>24</v>
      </c>
      <c r="D30" s="11"/>
      <c r="E30" s="73">
        <v>8584.8700000000008</v>
      </c>
      <c r="F30" s="7"/>
      <c r="G30" s="35"/>
    </row>
    <row r="31" spans="1:7" s="51" customFormat="1" x14ac:dyDescent="0.3">
      <c r="A31" s="9" t="s">
        <v>70</v>
      </c>
      <c r="B31" s="26" t="s">
        <v>18</v>
      </c>
      <c r="C31" s="67" t="s">
        <v>24</v>
      </c>
      <c r="D31" s="11"/>
      <c r="E31" s="73">
        <v>34499.78</v>
      </c>
      <c r="F31" s="7"/>
      <c r="G31" s="89"/>
    </row>
    <row r="32" spans="1:7" s="51" customFormat="1" ht="15.75" customHeight="1" x14ac:dyDescent="0.3">
      <c r="A32" s="9" t="s">
        <v>78</v>
      </c>
      <c r="B32" s="26" t="s">
        <v>18</v>
      </c>
      <c r="C32" s="67" t="s">
        <v>24</v>
      </c>
      <c r="D32" s="11"/>
      <c r="E32" s="73">
        <v>7382.25</v>
      </c>
      <c r="F32" s="7"/>
      <c r="G32" s="91"/>
    </row>
    <row r="33" spans="1:10" s="51" customFormat="1" ht="15.75" customHeight="1" x14ac:dyDescent="0.3">
      <c r="A33" s="9" t="s">
        <v>77</v>
      </c>
      <c r="B33" s="26" t="s">
        <v>75</v>
      </c>
      <c r="C33" s="67" t="s">
        <v>24</v>
      </c>
      <c r="D33" s="11"/>
      <c r="E33" s="73">
        <f>1666.5+1770.01+634.91</f>
        <v>4071.42</v>
      </c>
      <c r="F33" s="7"/>
      <c r="G33" s="91"/>
    </row>
    <row r="34" spans="1:10" s="51" customFormat="1" ht="15.75" customHeight="1" x14ac:dyDescent="0.3">
      <c r="A34" s="13" t="s">
        <v>71</v>
      </c>
      <c r="B34" s="28" t="s">
        <v>20</v>
      </c>
      <c r="C34" s="29" t="s">
        <v>24</v>
      </c>
      <c r="D34" s="123"/>
      <c r="E34" s="74">
        <v>44242.6</v>
      </c>
      <c r="F34" s="7"/>
      <c r="G34" s="122"/>
    </row>
    <row r="35" spans="1:10" s="51" customFormat="1" ht="15.75" customHeight="1" x14ac:dyDescent="0.3">
      <c r="A35" s="9" t="s">
        <v>74</v>
      </c>
      <c r="B35" s="28" t="s">
        <v>20</v>
      </c>
      <c r="C35" s="29" t="s">
        <v>24</v>
      </c>
      <c r="D35" s="123"/>
      <c r="E35" s="74">
        <v>1800</v>
      </c>
      <c r="F35" s="7"/>
      <c r="G35" s="122"/>
    </row>
    <row r="36" spans="1:10" s="51" customFormat="1" ht="15.75" customHeight="1" x14ac:dyDescent="0.3">
      <c r="A36" s="13" t="s">
        <v>83</v>
      </c>
      <c r="B36" s="28" t="s">
        <v>27</v>
      </c>
      <c r="C36" s="29" t="s">
        <v>24</v>
      </c>
      <c r="D36" s="123"/>
      <c r="E36" s="74">
        <v>2660.54</v>
      </c>
      <c r="F36" s="7"/>
      <c r="G36" s="124"/>
    </row>
    <row r="37" spans="1:10" s="51" customFormat="1" ht="15.75" customHeight="1" thickBot="1" x14ac:dyDescent="0.35">
      <c r="A37" s="97" t="s">
        <v>76</v>
      </c>
      <c r="B37" s="30" t="s">
        <v>40</v>
      </c>
      <c r="C37" s="31" t="s">
        <v>24</v>
      </c>
      <c r="D37" s="32"/>
      <c r="E37" s="112">
        <v>11300</v>
      </c>
      <c r="F37" s="7"/>
      <c r="G37" s="92"/>
    </row>
    <row r="38" spans="1:10" s="20" customFormat="1" ht="16.2" thickBot="1" x14ac:dyDescent="0.35">
      <c r="A38" s="17" t="s">
        <v>61</v>
      </c>
      <c r="B38" s="18"/>
      <c r="C38" s="18" t="s">
        <v>24</v>
      </c>
      <c r="D38" s="80">
        <f>E38/E1/B3</f>
        <v>1.585358563338219</v>
      </c>
      <c r="E38" s="118">
        <f>D57+D58</f>
        <v>442347</v>
      </c>
      <c r="F38" s="24"/>
      <c r="G38" s="25"/>
      <c r="H38" s="19"/>
      <c r="I38" s="19"/>
      <c r="J38" s="19"/>
    </row>
    <row r="39" spans="1:10" s="22" customFormat="1" ht="16.2" thickBot="1" x14ac:dyDescent="0.35">
      <c r="A39" s="104" t="s">
        <v>8</v>
      </c>
      <c r="B39" s="105"/>
      <c r="C39" s="106" t="str">
        <f>C38</f>
        <v>руб</v>
      </c>
      <c r="D39" s="81">
        <f>D8+D9+D15+D16+D17+D19+D38+D18</f>
        <v>18.923840029336947</v>
      </c>
      <c r="E39" s="82">
        <f>E8+E9+E15+E16+E17+E19+E38+E18</f>
        <v>5280132.8728</v>
      </c>
      <c r="F39" s="40"/>
      <c r="G39" s="49"/>
    </row>
    <row r="40" spans="1:10" s="20" customFormat="1" ht="16.2" thickBot="1" x14ac:dyDescent="0.35">
      <c r="A40" s="133" t="s">
        <v>31</v>
      </c>
      <c r="B40" s="134"/>
      <c r="C40" s="134"/>
      <c r="D40" s="52" t="s">
        <v>35</v>
      </c>
      <c r="E40" s="53" t="s">
        <v>36</v>
      </c>
      <c r="F40" s="54"/>
      <c r="G40" s="24"/>
      <c r="H40" s="55"/>
      <c r="I40" s="19"/>
      <c r="J40" s="19"/>
    </row>
    <row r="41" spans="1:10" s="60" customFormat="1" x14ac:dyDescent="0.3">
      <c r="A41" s="41" t="s">
        <v>56</v>
      </c>
      <c r="B41" s="33"/>
      <c r="C41" s="58" t="s">
        <v>30</v>
      </c>
      <c r="D41" s="113"/>
      <c r="E41" s="127">
        <v>-218691</v>
      </c>
      <c r="F41" s="42"/>
      <c r="G41" s="59"/>
    </row>
    <row r="42" spans="1:10" s="60" customFormat="1" x14ac:dyDescent="0.3">
      <c r="A42" s="12" t="s">
        <v>13</v>
      </c>
      <c r="B42" s="27"/>
      <c r="C42" s="61" t="s">
        <v>30</v>
      </c>
      <c r="D42" s="79">
        <f>309901/12*E1</f>
        <v>309901</v>
      </c>
      <c r="E42" s="70"/>
      <c r="F42" s="42"/>
      <c r="G42" s="59"/>
    </row>
    <row r="43" spans="1:10" s="60" customFormat="1" x14ac:dyDescent="0.3">
      <c r="A43" s="12" t="s">
        <v>34</v>
      </c>
      <c r="B43" s="27"/>
      <c r="C43" s="61" t="s">
        <v>30</v>
      </c>
      <c r="D43" s="79">
        <v>0</v>
      </c>
      <c r="E43" s="70"/>
      <c r="F43" s="42"/>
      <c r="G43" s="59"/>
    </row>
    <row r="44" spans="1:10" s="60" customFormat="1" x14ac:dyDescent="0.3">
      <c r="A44" s="12" t="s">
        <v>43</v>
      </c>
      <c r="B44" s="27"/>
      <c r="C44" s="61" t="s">
        <v>30</v>
      </c>
      <c r="D44" s="79">
        <f>20795.74+22075.7+1516.72</f>
        <v>44388.160000000003</v>
      </c>
      <c r="E44" s="70"/>
      <c r="F44" s="42"/>
      <c r="G44" s="59"/>
    </row>
    <row r="45" spans="1:10" s="63" customFormat="1" ht="16.2" x14ac:dyDescent="0.35">
      <c r="A45" s="12" t="s">
        <v>37</v>
      </c>
      <c r="B45" s="27"/>
      <c r="C45" s="61" t="s">
        <v>30</v>
      </c>
      <c r="D45" s="79">
        <f>B5</f>
        <v>5163232</v>
      </c>
      <c r="E45" s="70"/>
      <c r="F45" s="43"/>
      <c r="G45" s="62"/>
    </row>
    <row r="46" spans="1:10" s="63" customFormat="1" ht="16.8" thickBot="1" x14ac:dyDescent="0.4">
      <c r="A46" s="56" t="str">
        <f>A39</f>
        <v>итого расходы</v>
      </c>
      <c r="B46" s="57"/>
      <c r="C46" s="98" t="s">
        <v>30</v>
      </c>
      <c r="D46" s="71"/>
      <c r="E46" s="72">
        <f>E39</f>
        <v>5280132.8728</v>
      </c>
      <c r="F46" s="43"/>
      <c r="G46" s="62"/>
    </row>
    <row r="47" spans="1:10" s="66" customFormat="1" ht="15.75" customHeight="1" thickBot="1" x14ac:dyDescent="0.35">
      <c r="A47" s="99" t="s">
        <v>15</v>
      </c>
      <c r="B47" s="100"/>
      <c r="C47" s="101" t="s">
        <v>30</v>
      </c>
      <c r="D47" s="102">
        <f>E41+D42+D43+D44+D45-E46</f>
        <v>18697.287200000137</v>
      </c>
      <c r="E47" s="103"/>
      <c r="F47" s="44"/>
      <c r="G47" s="64"/>
      <c r="H47" s="65"/>
      <c r="I47" s="65"/>
      <c r="J47" s="65"/>
    </row>
    <row r="48" spans="1:10" s="22" customFormat="1" x14ac:dyDescent="0.3">
      <c r="A48" s="130" t="s">
        <v>52</v>
      </c>
      <c r="B48" s="131"/>
      <c r="C48" s="131"/>
      <c r="D48" s="131"/>
      <c r="E48" s="132"/>
      <c r="F48" s="45"/>
      <c r="G48" s="3"/>
      <c r="H48" s="3"/>
      <c r="I48" s="2"/>
      <c r="J48" s="2"/>
    </row>
    <row r="49" spans="1:10" s="51" customFormat="1" x14ac:dyDescent="0.3">
      <c r="A49" s="34" t="s">
        <v>28</v>
      </c>
      <c r="B49" s="128" t="s">
        <v>44</v>
      </c>
      <c r="C49" s="128" t="s">
        <v>33</v>
      </c>
      <c r="D49" s="135"/>
      <c r="E49" s="136"/>
      <c r="F49" s="3"/>
      <c r="G49" s="3"/>
      <c r="H49" s="3"/>
      <c r="I49" s="2"/>
      <c r="J49" s="2"/>
    </row>
    <row r="50" spans="1:10" s="51" customFormat="1" ht="62.4" x14ac:dyDescent="0.3">
      <c r="A50" s="9"/>
      <c r="B50" s="129"/>
      <c r="C50" s="114" t="s">
        <v>45</v>
      </c>
      <c r="D50" s="114" t="s">
        <v>46</v>
      </c>
      <c r="E50" s="77" t="s">
        <v>38</v>
      </c>
      <c r="F50" s="3"/>
      <c r="G50" s="3"/>
      <c r="H50" s="3"/>
      <c r="I50" s="2"/>
      <c r="J50" s="2"/>
    </row>
    <row r="51" spans="1:10" s="22" customFormat="1" ht="15.75" customHeight="1" x14ac:dyDescent="0.3">
      <c r="A51" s="21" t="s">
        <v>53</v>
      </c>
      <c r="B51" s="68">
        <v>4809329</v>
      </c>
      <c r="C51" s="68">
        <v>4799531</v>
      </c>
      <c r="D51" s="68"/>
      <c r="E51" s="69">
        <v>9719</v>
      </c>
      <c r="F51" s="46"/>
      <c r="G51" s="3"/>
      <c r="H51" s="3"/>
      <c r="I51" s="2"/>
      <c r="J51" s="2"/>
    </row>
    <row r="52" spans="1:10" s="22" customFormat="1" ht="15.75" customHeight="1" x14ac:dyDescent="0.3">
      <c r="A52" s="21" t="s">
        <v>54</v>
      </c>
      <c r="B52" s="68">
        <v>1927894</v>
      </c>
      <c r="C52" s="68">
        <v>1793358</v>
      </c>
      <c r="D52" s="68">
        <v>166087</v>
      </c>
      <c r="E52" s="69">
        <v>5440</v>
      </c>
      <c r="F52" s="46"/>
      <c r="G52" s="3"/>
      <c r="H52" s="3"/>
      <c r="I52" s="2"/>
      <c r="J52" s="2"/>
    </row>
    <row r="53" spans="1:10" s="22" customFormat="1" ht="15.75" customHeight="1" x14ac:dyDescent="0.3">
      <c r="A53" s="21" t="s">
        <v>47</v>
      </c>
      <c r="B53" s="68">
        <v>442736</v>
      </c>
      <c r="C53" s="68">
        <v>423902</v>
      </c>
      <c r="D53" s="68">
        <v>21777</v>
      </c>
      <c r="E53" s="69">
        <v>3875</v>
      </c>
      <c r="F53" s="46"/>
      <c r="G53" s="3"/>
      <c r="H53" s="3"/>
      <c r="I53" s="2"/>
      <c r="J53" s="2"/>
    </row>
    <row r="54" spans="1:10" s="22" customFormat="1" ht="15.75" customHeight="1" x14ac:dyDescent="0.3">
      <c r="A54" s="21" t="s">
        <v>48</v>
      </c>
      <c r="B54" s="68">
        <v>798821</v>
      </c>
      <c r="C54" s="68">
        <v>763447</v>
      </c>
      <c r="D54" s="68">
        <v>50482</v>
      </c>
      <c r="E54" s="69">
        <v>7942</v>
      </c>
      <c r="F54" s="46"/>
      <c r="G54" s="3"/>
      <c r="H54" s="3"/>
      <c r="I54" s="2"/>
      <c r="J54" s="2"/>
    </row>
    <row r="55" spans="1:10" s="22" customFormat="1" ht="15.75" customHeight="1" x14ac:dyDescent="0.3">
      <c r="A55" s="21" t="s">
        <v>49</v>
      </c>
      <c r="B55" s="68">
        <v>1728676</v>
      </c>
      <c r="C55" s="68">
        <v>1448070</v>
      </c>
      <c r="D55" s="68">
        <v>358549</v>
      </c>
      <c r="E55" s="69">
        <f>9025+721</f>
        <v>9746</v>
      </c>
      <c r="F55" s="46"/>
      <c r="G55" s="3"/>
      <c r="H55" s="3"/>
      <c r="I55" s="2"/>
      <c r="J55" s="2"/>
    </row>
    <row r="56" spans="1:10" s="22" customFormat="1" ht="15.75" customHeight="1" thickBot="1" x14ac:dyDescent="0.35">
      <c r="A56" s="115" t="s">
        <v>55</v>
      </c>
      <c r="B56" s="116">
        <v>799170</v>
      </c>
      <c r="C56" s="116">
        <v>799180</v>
      </c>
      <c r="D56" s="116"/>
      <c r="E56" s="117"/>
      <c r="F56" s="46"/>
      <c r="G56" s="3"/>
      <c r="H56" s="3"/>
      <c r="I56" s="2"/>
      <c r="J56" s="2"/>
    </row>
    <row r="57" spans="1:10" s="22" customFormat="1" ht="16.2" thickBot="1" x14ac:dyDescent="0.35">
      <c r="A57" s="15" t="s">
        <v>29</v>
      </c>
      <c r="B57" s="75">
        <f>SUM(B51:B56)</f>
        <v>10506626</v>
      </c>
      <c r="C57" s="75">
        <f>SUM(C51:C56)</f>
        <v>10027488</v>
      </c>
      <c r="D57" s="75">
        <f>SUM(D51:D56)</f>
        <v>596895</v>
      </c>
      <c r="E57" s="76">
        <f>SUM(E51:E55)</f>
        <v>36722</v>
      </c>
      <c r="F57" s="42"/>
    </row>
    <row r="58" spans="1:10" s="60" customFormat="1" ht="15.75" customHeight="1" thickBot="1" x14ac:dyDescent="0.35">
      <c r="A58" s="107" t="s">
        <v>50</v>
      </c>
      <c r="B58" s="108"/>
      <c r="C58" s="108"/>
      <c r="D58" s="108">
        <f>B52+B53+B54+B55-C52-C53-C54-C55-D52-D53-D54-D55-E55-E52-E53-E54</f>
        <v>-154548</v>
      </c>
      <c r="E58" s="109"/>
      <c r="F58" s="125"/>
    </row>
    <row r="59" spans="1:10" s="1" customFormat="1" x14ac:dyDescent="0.3">
      <c r="A59" s="16" t="s">
        <v>9</v>
      </c>
      <c r="B59" s="7"/>
      <c r="C59" s="7"/>
      <c r="D59" s="7"/>
      <c r="E59" s="7"/>
      <c r="F59" s="7"/>
      <c r="G59" s="22"/>
      <c r="H59" s="22"/>
    </row>
  </sheetData>
  <mergeCells count="4">
    <mergeCell ref="B49:B50"/>
    <mergeCell ref="A48:E48"/>
    <mergeCell ref="A40:C40"/>
    <mergeCell ref="C49:E49"/>
  </mergeCells>
  <pageMargins left="0.31496062992125984" right="0" top="0" bottom="0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2020-02-21T08:29:39Z</cp:lastPrinted>
  <dcterms:created xsi:type="dcterms:W3CDTF">2016-04-22T06:39:22Z</dcterms:created>
  <dcterms:modified xsi:type="dcterms:W3CDTF">2020-03-05T10:55:41Z</dcterms:modified>
</cp:coreProperties>
</file>