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5" i="1" l="1"/>
  <c r="D9" i="1"/>
  <c r="E17" i="1" l="1"/>
  <c r="D12" i="1" l="1"/>
  <c r="D32" i="1" l="1"/>
  <c r="E22" i="1" l="1"/>
  <c r="D31" i="1" l="1"/>
  <c r="E18" i="1" l="1"/>
  <c r="E21" i="1"/>
  <c r="D46" i="1" l="1"/>
  <c r="D45" i="1"/>
  <c r="E26" i="1" l="1"/>
  <c r="D14" i="1" l="1"/>
  <c r="E27" i="1" l="1"/>
  <c r="E45" i="1" l="1"/>
  <c r="C45" i="1"/>
  <c r="B45" i="1"/>
  <c r="E50" i="1" l="1"/>
  <c r="C34" i="1" l="1"/>
  <c r="A34" i="1"/>
  <c r="D26" i="1" l="1"/>
  <c r="D15" i="1"/>
  <c r="D11" i="1"/>
  <c r="D10" i="1"/>
  <c r="E8" i="1"/>
  <c r="D13" i="1"/>
  <c r="E16" i="1"/>
  <c r="D33" i="1"/>
  <c r="D17" i="1" l="1"/>
  <c r="D28" i="1" l="1"/>
  <c r="E9" i="1"/>
  <c r="E28" i="1" s="1"/>
  <c r="E34" i="1" l="1"/>
  <c r="D35" i="1" s="1"/>
</calcChain>
</file>

<file path=xl/sharedStrings.xml><?xml version="1.0" encoding="utf-8"?>
<sst xmlns="http://schemas.openxmlformats.org/spreadsheetml/2006/main" count="101" uniqueCount="71">
  <si>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</si>
  <si>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</si>
  <si>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</si>
  <si>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</si>
  <si>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</si>
  <si>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</si>
  <si>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</si>
  <si>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</si>
  <si>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</si>
  <si>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</si>
  <si>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</si>
  <si>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</si>
  <si>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</si>
  <si>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</si>
  <si>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д.20</t>
  </si>
  <si>
    <t>Остаток средств на конец периода (+ есть средства, -задолженность)</t>
  </si>
  <si>
    <t>октябрь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</si>
  <si>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</si>
  <si>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</si>
  <si>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</si>
  <si>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 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</si>
  <si>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</si>
  <si>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</si>
  <si>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</si>
  <si>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</si>
  <si>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</si>
  <si>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</si>
  <si>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</si>
  <si>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</si>
  <si>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</si>
  <si>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</si>
  <si>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</si>
  <si>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</si>
  <si>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</si>
  <si>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</si>
  <si>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</si>
  <si>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</si>
  <si>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</si>
  <si>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</si>
  <si>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</si>
  <si>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</si>
  <si>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</si>
  <si>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</si>
  <si>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</si>
  <si>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</si>
  <si>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</si>
  <si>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</si>
  <si>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</si>
  <si>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</si>
  <si>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</si>
  <si>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7.обслуживание спецсчета</t>
  </si>
  <si>
    <t>апрель</t>
  </si>
  <si>
    <t>восстановление ливневок (зимний вариант)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</si>
  <si>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</si>
  <si>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</si>
  <si>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июль</t>
  </si>
  <si>
    <t>ремонт и восстановление межпанельных швов кв.37,40</t>
  </si>
  <si>
    <t>работы на общедомовой системе канализации кв.1,65</t>
  </si>
  <si>
    <t>март,июль</t>
  </si>
  <si>
    <t>установка поручней на перила в подъезде п.2</t>
  </si>
  <si>
    <t>сентябрь</t>
  </si>
  <si>
    <t>подготовка к отопительному сезону</t>
  </si>
  <si>
    <t>работы по технич.диагностированию внутридомов.газового оборудования</t>
  </si>
  <si>
    <t>сент,ноя</t>
  </si>
  <si>
    <t>работы на общедомовой системе электроснабжения кв.49,50, вход п.1,2</t>
  </si>
  <si>
    <t>Начислено взносов на капит.ремонт по состоянию на 01.01.2020г</t>
  </si>
  <si>
    <t>Поступило взносов на капит.ремонт по состоянию на 01.01.2020г</t>
  </si>
  <si>
    <t>Остаток средств на спецсчете на 01.01.2020 г</t>
  </si>
  <si>
    <t>Израсходовано на капремонт со спецсчета в 2019 г(капит.ремонт мягкой кровли)</t>
  </si>
  <si>
    <t>*электроизмерительные работы</t>
  </si>
  <si>
    <t>изготовление проектно-сметной документации по капремонту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</si>
</sst>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/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Fill="1" applyAlignment="1">
      <alignment horizontal="center" vertical="top" wrapText="1"/>
    </xf>
    <xf numFmtId="1" fontId="3" fillId="0" borderId="0" xfId="0" applyNumberFormat="1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2" fontId="6" fillId="0" borderId="8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6" fillId="0" borderId="2" xfId="0" applyNumberFormat="1" applyFont="1" applyFill="1" applyBorder="1" applyAlignment="1">
      <alignment vertical="top"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9" fillId="2" borderId="4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2" fontId="5" fillId="2" borderId="5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2" fontId="5" fillId="0" borderId="0" xfId="0" applyNumberFormat="1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1" fontId="8" fillId="0" borderId="0" xfId="0" applyNumberFormat="1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1" fontId="6" fillId="0" borderId="0" xfId="0" applyNumberFormat="1" applyFont="1" applyFill="1" applyAlignment="1">
      <alignment vertical="top"/>
    </xf>
    <xf numFmtId="0" fontId="0" fillId="0" borderId="0" xfId="0" applyFont="1" applyFill="1"/>
    <xf numFmtId="0" fontId="5" fillId="2" borderId="14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11" fillId="0" borderId="0" xfId="0" applyFont="1" applyFill="1" applyAlignment="1">
      <alignment wrapText="1"/>
    </xf>
    <xf numFmtId="0" fontId="12" fillId="0" borderId="0" xfId="0" applyFont="1" applyFill="1"/>
    <xf numFmtId="0" fontId="8" fillId="0" borderId="1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wrapText="1"/>
    </xf>
    <xf numFmtId="0" fontId="14" fillId="0" borderId="0" xfId="0" applyFont="1" applyFill="1"/>
    <xf numFmtId="0" fontId="8" fillId="0" borderId="8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12" fillId="0" borderId="0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/>
    </xf>
    <xf numFmtId="165" fontId="8" fillId="0" borderId="3" xfId="1" applyNumberFormat="1" applyFont="1" applyFill="1" applyBorder="1" applyAlignment="1">
      <alignment vertical="top" wrapText="1"/>
    </xf>
    <xf numFmtId="165" fontId="8" fillId="0" borderId="8" xfId="1" applyNumberFormat="1" applyFont="1" applyFill="1" applyBorder="1" applyAlignment="1">
      <alignment vertical="top" wrapText="1"/>
    </xf>
    <xf numFmtId="165" fontId="8" fillId="0" borderId="9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9" xfId="1" applyNumberFormat="1" applyFont="1" applyFill="1" applyBorder="1" applyAlignment="1">
      <alignment vertical="top" wrapText="1"/>
    </xf>
    <xf numFmtId="165" fontId="5" fillId="2" borderId="6" xfId="1" applyNumberFormat="1" applyFont="1" applyFill="1" applyBorder="1" applyAlignment="1">
      <alignment vertical="top" wrapText="1"/>
    </xf>
    <xf numFmtId="165" fontId="5" fillId="0" borderId="11" xfId="1" applyNumberFormat="1" applyFont="1" applyFill="1" applyBorder="1" applyAlignment="1">
      <alignment vertical="top"/>
    </xf>
    <xf numFmtId="165" fontId="5" fillId="0" borderId="12" xfId="1" applyNumberFormat="1" applyFont="1" applyFill="1" applyBorder="1" applyAlignment="1">
      <alignment vertical="top"/>
    </xf>
    <xf numFmtId="0" fontId="6" fillId="0" borderId="3" xfId="0" applyFont="1" applyFill="1" applyBorder="1" applyAlignment="1">
      <alignment horizontal="center" vertical="top" wrapText="1"/>
    </xf>
    <xf numFmtId="2" fontId="6" fillId="0" borderId="1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17" xfId="0" applyFont="1" applyFill="1" applyBorder="1" applyAlignment="1">
      <alignment horizontal="center" vertical="top" wrapText="1"/>
    </xf>
    <xf numFmtId="2" fontId="6" fillId="0" borderId="17" xfId="0" applyNumberFormat="1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center" vertical="top" wrapText="1"/>
    </xf>
    <xf numFmtId="165" fontId="8" fillId="0" borderId="6" xfId="1" applyNumberFormat="1" applyFont="1" applyFill="1" applyBorder="1" applyAlignment="1">
      <alignment vertical="top" wrapText="1"/>
    </xf>
    <xf numFmtId="0" fontId="10" fillId="2" borderId="16" xfId="0" applyFont="1" applyFill="1" applyBorder="1" applyAlignment="1">
      <alignment vertical="top" wrapText="1"/>
    </xf>
    <xf numFmtId="0" fontId="10" fillId="2" borderId="17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center" vertical="top" wrapText="1"/>
    </xf>
    <xf numFmtId="165" fontId="10" fillId="2" borderId="17" xfId="1" applyNumberFormat="1" applyFont="1" applyFill="1" applyBorder="1" applyAlignment="1">
      <alignment vertical="top" wrapText="1"/>
    </xf>
    <xf numFmtId="165" fontId="10" fillId="2" borderId="18" xfId="1" applyNumberFormat="1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1" fontId="6" fillId="2" borderId="11" xfId="0" applyNumberFormat="1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top" wrapText="1"/>
    </xf>
    <xf numFmtId="2" fontId="5" fillId="2" borderId="12" xfId="0" applyNumberFormat="1" applyFont="1" applyFill="1" applyBorder="1" applyAlignment="1">
      <alignment vertical="top" wrapText="1"/>
    </xf>
    <xf numFmtId="165" fontId="5" fillId="2" borderId="12" xfId="1" applyNumberFormat="1" applyFont="1" applyFill="1" applyBorder="1" applyAlignment="1">
      <alignment vertical="top" wrapText="1"/>
    </xf>
    <xf numFmtId="0" fontId="8" fillId="0" borderId="19" xfId="0" applyFont="1" applyFill="1" applyBorder="1" applyAlignment="1">
      <alignment vertical="top" wrapText="1"/>
    </xf>
    <xf numFmtId="165" fontId="8" fillId="0" borderId="20" xfId="1" applyNumberFormat="1" applyFont="1" applyFill="1" applyBorder="1" applyAlignment="1">
      <alignment vertical="top"/>
    </xf>
    <xf numFmtId="165" fontId="8" fillId="0" borderId="21" xfId="1" applyNumberFormat="1" applyFont="1" applyFill="1" applyBorder="1" applyAlignment="1">
      <alignment vertical="top"/>
    </xf>
    <xf numFmtId="166" fontId="10" fillId="0" borderId="0" xfId="1" applyNumberFormat="1" applyFont="1" applyFill="1" applyAlignment="1">
      <alignment vertical="top" wrapText="1"/>
    </xf>
    <xf numFmtId="0" fontId="7" fillId="0" borderId="0" xfId="0" applyFont="1" applyFill="1"/>
    <xf numFmtId="0" fontId="10" fillId="2" borderId="0" xfId="0" applyFont="1" applyFill="1" applyAlignment="1">
      <alignment vertical="top" wrapText="1"/>
    </xf>
    <xf numFmtId="0" fontId="12" fillId="2" borderId="0" xfId="0" applyFont="1" applyFill="1" applyAlignment="1"/>
    <xf numFmtId="0" fontId="8" fillId="2" borderId="0" xfId="0" applyFont="1" applyFill="1" applyAlignment="1">
      <alignment vertical="top" wrapText="1"/>
    </xf>
    <xf numFmtId="166" fontId="10" fillId="2" borderId="0" xfId="1" applyNumberFormat="1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65" fontId="6" fillId="0" borderId="18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6" xfId="0" applyNumberFormat="1" applyFont="1" applyFill="1" applyBorder="1" applyAlignment="1">
      <alignment vertical="top" wrapText="1"/>
    </xf>
    <xf numFmtId="165" fontId="6" fillId="0" borderId="17" xfId="1" applyNumberFormat="1" applyFont="1" applyFill="1" applyBorder="1" applyAlignment="1">
      <alignment vertical="top"/>
    </xf>
    <xf numFmtId="165" fontId="6" fillId="0" borderId="18" xfId="1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0" fillId="0" borderId="0" xfId="0" applyFill="1" applyBorder="1"/>
    <xf numFmtId="1" fontId="6" fillId="0" borderId="8" xfId="0" applyNumberFormat="1" applyFont="1" applyFill="1" applyBorder="1" applyAlignment="1">
      <alignment vertical="top" wrapText="1"/>
    </xf>
    <xf numFmtId="1" fontId="6" fillId="0" borderId="0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65" fontId="8" fillId="0" borderId="5" xfId="1" applyNumberFormat="1" applyFont="1" applyFill="1" applyBorder="1" applyAlignment="1">
      <alignment vertical="top" wrapText="1"/>
    </xf>
    <xf numFmtId="165" fontId="8" fillId="0" borderId="1" xfId="1" applyNumberFormat="1" applyFont="1" applyFill="1" applyBorder="1" applyAlignment="1">
      <alignment vertical="top" wrapText="1"/>
    </xf>
    <xf numFmtId="165" fontId="5" fillId="0" borderId="0" xfId="1" applyNumberFormat="1" applyFont="1" applyFill="1" applyAlignment="1">
      <alignment horizontal="right" vertical="top" wrapText="1"/>
    </xf>
    <xf numFmtId="0" fontId="10" fillId="0" borderId="0" xfId="0" applyFont="1" applyFill="1" applyAlignment="1">
      <alignment vertical="top" wrapText="1"/>
    </xf>
    <xf numFmtId="0" fontId="12" fillId="0" borderId="0" xfId="0" applyFont="1" applyAlignment="1"/>
    <xf numFmtId="0" fontId="0" fillId="0" borderId="0" xfId="0" applyAlignment="1">
      <alignment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4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topLeftCell="A28" zoomScale="75" zoomScaleNormal="75" workbookViewId="0">
      <selection activeCell="F38" sqref="F38:F47"/>
    </sheetView>
  </sheetViews>
  <sheetFormatPr defaultRowHeight="16.8" x14ac:dyDescent="0.3"/>
  <cols>
    <col min="1" max="1" width="79.88671875" style="11" customWidth="1"/>
    <col min="2" max="2" width="14.33203125" style="11" customWidth="1"/>
    <col min="3" max="3" width="13.5546875" style="11" customWidth="1"/>
    <col min="4" max="4" width="13" style="11" customWidth="1"/>
    <col min="5" max="5" width="14.33203125" style="11" customWidth="1"/>
    <col min="6" max="6" width="10.6640625" style="11" bestFit="1" customWidth="1"/>
    <col min="7" max="7" width="12.44140625" style="3" customWidth="1"/>
  </cols>
  <sheetData>
    <row r="1" spans="1:10" s="20" customFormat="1" ht="31.2" x14ac:dyDescent="0.3">
      <c r="A1" s="37" t="s">
        <v>10</v>
      </c>
      <c r="B1" s="11"/>
      <c r="C1" s="11">
        <v>2019</v>
      </c>
      <c r="D1" s="38" t="s">
        <v>19</v>
      </c>
      <c r="E1" s="38">
        <v>12</v>
      </c>
      <c r="F1" s="11"/>
      <c r="G1" s="2"/>
    </row>
    <row r="2" spans="1:10" s="20" customFormat="1" x14ac:dyDescent="0.3">
      <c r="A2" s="39" t="s">
        <v>14</v>
      </c>
      <c r="B2" s="11"/>
      <c r="C2" s="11"/>
      <c r="D2" s="11"/>
      <c r="E2" s="11"/>
      <c r="F2" s="11"/>
      <c r="G2" s="2"/>
    </row>
    <row r="3" spans="1:10" s="20" customFormat="1" x14ac:dyDescent="0.3">
      <c r="A3" s="11" t="s">
        <v>23</v>
      </c>
      <c r="B3" s="11">
        <v>4267.7</v>
      </c>
      <c r="C3" s="11"/>
      <c r="D3" s="11"/>
      <c r="E3" s="11"/>
      <c r="F3" s="11"/>
      <c r="G3" s="2"/>
    </row>
    <row r="4" spans="1:10" s="20" customFormat="1" x14ac:dyDescent="0.3">
      <c r="A4" s="11" t="s">
        <v>0</v>
      </c>
      <c r="B4" s="11">
        <v>17.899999999999999</v>
      </c>
      <c r="C4" s="11">
        <v>17.940000000000001</v>
      </c>
      <c r="D4" s="11"/>
      <c r="E4" s="11"/>
      <c r="F4" s="11"/>
      <c r="G4" s="2"/>
    </row>
    <row r="5" spans="1:10" s="20" customFormat="1" ht="15.6" x14ac:dyDescent="0.3">
      <c r="A5" s="11" t="s">
        <v>20</v>
      </c>
      <c r="B5" s="121">
        <v>917692</v>
      </c>
      <c r="C5" s="40"/>
      <c r="D5" s="40"/>
      <c r="E5" s="11"/>
      <c r="F5" s="40"/>
      <c r="G5" s="11"/>
    </row>
    <row r="6" spans="1:10" s="20" customFormat="1" ht="17.399999999999999" thickBot="1" x14ac:dyDescent="0.35">
      <c r="A6" s="11" t="s">
        <v>1</v>
      </c>
      <c r="B6" s="11">
        <v>99.36</v>
      </c>
      <c r="C6" s="11"/>
      <c r="D6" s="11"/>
      <c r="E6" s="11"/>
      <c r="F6" s="40"/>
      <c r="G6" s="2"/>
    </row>
    <row r="7" spans="1:10" s="21" customFormat="1" ht="66" customHeight="1" x14ac:dyDescent="0.3">
      <c r="A7" s="8" t="s">
        <v>2</v>
      </c>
      <c r="B7" s="10" t="s">
        <v>11</v>
      </c>
      <c r="C7" s="10" t="s">
        <v>17</v>
      </c>
      <c r="D7" s="10" t="s">
        <v>21</v>
      </c>
      <c r="E7" s="9" t="s">
        <v>18</v>
      </c>
      <c r="F7" s="12"/>
      <c r="G7" s="4"/>
    </row>
    <row r="8" spans="1:10" s="20" customFormat="1" ht="15.75" customHeight="1" x14ac:dyDescent="0.3">
      <c r="A8" s="13" t="s">
        <v>3</v>
      </c>
      <c r="B8" s="25" t="s">
        <v>12</v>
      </c>
      <c r="C8" s="106" t="s">
        <v>22</v>
      </c>
      <c r="D8" s="14">
        <v>1.02</v>
      </c>
      <c r="E8" s="71">
        <f>D8*B3*E1</f>
        <v>52236.648000000001</v>
      </c>
      <c r="F8" s="11"/>
      <c r="G8" s="2"/>
    </row>
    <row r="9" spans="1:10" s="20" customFormat="1" ht="46.8" x14ac:dyDescent="0.3">
      <c r="A9" s="13" t="s">
        <v>4</v>
      </c>
      <c r="B9" s="25" t="s">
        <v>12</v>
      </c>
      <c r="C9" s="106" t="s">
        <v>22</v>
      </c>
      <c r="D9" s="14">
        <f>5.4+D10+D11+D12+D13+D14+0.06</f>
        <v>7.9165925439932527</v>
      </c>
      <c r="E9" s="71">
        <f>D9*E1*B3</f>
        <v>405427.70400000003</v>
      </c>
      <c r="F9" s="11"/>
      <c r="G9" s="2"/>
    </row>
    <row r="10" spans="1:10" s="20" customFormat="1" ht="15.75" customHeight="1" x14ac:dyDescent="0.3">
      <c r="A10" s="16" t="s">
        <v>5</v>
      </c>
      <c r="B10" s="25"/>
      <c r="C10" s="106" t="s">
        <v>22</v>
      </c>
      <c r="D10" s="14">
        <f>E10/E1/B3</f>
        <v>0.12575079472940148</v>
      </c>
      <c r="E10" s="71">
        <v>6440</v>
      </c>
      <c r="F10" s="11"/>
      <c r="G10" s="2"/>
    </row>
    <row r="11" spans="1:10" s="20" customFormat="1" ht="15.75" customHeight="1" x14ac:dyDescent="0.3">
      <c r="A11" s="16" t="s">
        <v>6</v>
      </c>
      <c r="B11" s="25"/>
      <c r="C11" s="106" t="s">
        <v>22</v>
      </c>
      <c r="D11" s="14">
        <f>E11/E1/B3</f>
        <v>0.17450851746842563</v>
      </c>
      <c r="E11" s="71">
        <v>8937</v>
      </c>
      <c r="F11" s="11"/>
      <c r="G11" s="2"/>
    </row>
    <row r="12" spans="1:10" s="20" customFormat="1" ht="15.75" customHeight="1" x14ac:dyDescent="0.3">
      <c r="A12" s="16" t="s">
        <v>69</v>
      </c>
      <c r="B12" s="25"/>
      <c r="C12" s="118" t="s">
        <v>22</v>
      </c>
      <c r="D12" s="14">
        <f>E12/E1/B3</f>
        <v>8.2440971327256682E-2</v>
      </c>
      <c r="E12" s="71">
        <v>4222</v>
      </c>
      <c r="F12" s="11"/>
      <c r="G12" s="2"/>
    </row>
    <row r="13" spans="1:10" s="20" customFormat="1" ht="15.75" customHeight="1" x14ac:dyDescent="0.3">
      <c r="A13" s="16" t="s">
        <v>7</v>
      </c>
      <c r="B13" s="25"/>
      <c r="C13" s="106" t="s">
        <v>22</v>
      </c>
      <c r="D13" s="14">
        <f>E13/B3/E1</f>
        <v>1.9625129851364125</v>
      </c>
      <c r="E13" s="71">
        <v>100505</v>
      </c>
      <c r="F13" s="11"/>
      <c r="G13" s="2"/>
    </row>
    <row r="14" spans="1:10" s="115" customFormat="1" ht="15.6" x14ac:dyDescent="0.3">
      <c r="A14" s="16" t="s">
        <v>53</v>
      </c>
      <c r="B14" s="78"/>
      <c r="C14" s="113" t="s">
        <v>22</v>
      </c>
      <c r="D14" s="14">
        <f>E14/B3/E1</f>
        <v>0.11137927533175561</v>
      </c>
      <c r="E14" s="71">
        <v>5704</v>
      </c>
      <c r="F14" s="19"/>
      <c r="G14" s="19"/>
      <c r="H14" s="46"/>
      <c r="I14" s="114"/>
      <c r="J14" s="114"/>
    </row>
    <row r="15" spans="1:10" s="20" customFormat="1" ht="46.8" x14ac:dyDescent="0.3">
      <c r="A15" s="13" t="s">
        <v>54</v>
      </c>
      <c r="B15" s="25" t="s">
        <v>12</v>
      </c>
      <c r="C15" s="106" t="s">
        <v>22</v>
      </c>
      <c r="D15" s="14">
        <f>E15/E1/B3</f>
        <v>5.4732057079925962</v>
      </c>
      <c r="E15" s="71">
        <f>6870*3.4*E1</f>
        <v>280296</v>
      </c>
      <c r="F15" s="11"/>
      <c r="G15" s="2"/>
    </row>
    <row r="16" spans="1:10" s="20" customFormat="1" ht="31.8" thickBot="1" x14ac:dyDescent="0.35">
      <c r="A16" s="17" t="s">
        <v>47</v>
      </c>
      <c r="B16" s="27" t="s">
        <v>12</v>
      </c>
      <c r="C16" s="28" t="s">
        <v>22</v>
      </c>
      <c r="D16" s="18">
        <v>0.49</v>
      </c>
      <c r="E16" s="72">
        <f>D16*E1*B3</f>
        <v>25094.075999999997</v>
      </c>
      <c r="F16" s="11"/>
      <c r="G16" s="2"/>
    </row>
    <row r="17" spans="1:10" s="20" customFormat="1" x14ac:dyDescent="0.3">
      <c r="A17" s="33" t="s">
        <v>48</v>
      </c>
      <c r="B17" s="34"/>
      <c r="C17" s="34"/>
      <c r="D17" s="35">
        <f>E17/E1/B3</f>
        <v>2.6250121064429712</v>
      </c>
      <c r="E17" s="73">
        <f>E18+E19+E20+E21+E22+E23+E24+E25</f>
        <v>134433.17000000001</v>
      </c>
      <c r="F17" s="11"/>
      <c r="G17" s="2"/>
    </row>
    <row r="18" spans="1:10" s="48" customFormat="1" ht="15.75" customHeight="1" x14ac:dyDescent="0.3">
      <c r="A18" s="13" t="s">
        <v>57</v>
      </c>
      <c r="B18" s="25" t="s">
        <v>58</v>
      </c>
      <c r="C18" s="64" t="s">
        <v>22</v>
      </c>
      <c r="D18" s="15"/>
      <c r="E18" s="71">
        <f>2249.47+2154.08</f>
        <v>4403.5499999999993</v>
      </c>
      <c r="F18" s="11"/>
      <c r="G18" s="2"/>
    </row>
    <row r="19" spans="1:10" s="48" customFormat="1" ht="15.75" customHeight="1" x14ac:dyDescent="0.3">
      <c r="A19" s="13" t="s">
        <v>70</v>
      </c>
      <c r="B19" s="25" t="s">
        <v>51</v>
      </c>
      <c r="C19" s="64" t="s">
        <v>22</v>
      </c>
      <c r="D19" s="15"/>
      <c r="E19" s="71">
        <v>55589.94</v>
      </c>
      <c r="F19" s="11"/>
      <c r="G19" s="2"/>
    </row>
    <row r="20" spans="1:10" s="48" customFormat="1" ht="15.75" customHeight="1" x14ac:dyDescent="0.3">
      <c r="A20" s="13" t="s">
        <v>52</v>
      </c>
      <c r="B20" s="25" t="s">
        <v>51</v>
      </c>
      <c r="C20" s="64" t="s">
        <v>22</v>
      </c>
      <c r="D20" s="15"/>
      <c r="E20" s="71">
        <v>3036.59</v>
      </c>
      <c r="F20" s="11"/>
      <c r="G20" s="2"/>
    </row>
    <row r="21" spans="1:10" s="48" customFormat="1" ht="15.75" customHeight="1" x14ac:dyDescent="0.3">
      <c r="A21" s="13" t="s">
        <v>56</v>
      </c>
      <c r="B21" s="25" t="s">
        <v>55</v>
      </c>
      <c r="C21" s="64" t="s">
        <v>26</v>
      </c>
      <c r="D21" s="15"/>
      <c r="E21" s="71">
        <f>3420+4500</f>
        <v>7920</v>
      </c>
      <c r="F21" s="11"/>
      <c r="G21" s="2"/>
    </row>
    <row r="22" spans="1:10" s="48" customFormat="1" ht="15.75" customHeight="1" x14ac:dyDescent="0.3">
      <c r="A22" s="13" t="s">
        <v>64</v>
      </c>
      <c r="B22" s="27" t="s">
        <v>63</v>
      </c>
      <c r="C22" s="28" t="s">
        <v>22</v>
      </c>
      <c r="D22" s="116"/>
      <c r="E22" s="72">
        <f>2165.76+724.15</f>
        <v>2889.9100000000003</v>
      </c>
      <c r="F22" s="11"/>
      <c r="G22" s="2"/>
    </row>
    <row r="23" spans="1:10" s="48" customFormat="1" ht="15.75" customHeight="1" x14ac:dyDescent="0.3">
      <c r="A23" s="17" t="s">
        <v>61</v>
      </c>
      <c r="B23" s="27" t="s">
        <v>60</v>
      </c>
      <c r="C23" s="28" t="s">
        <v>22</v>
      </c>
      <c r="D23" s="116"/>
      <c r="E23" s="72">
        <v>13345.67</v>
      </c>
      <c r="F23" s="11"/>
      <c r="G23" s="2"/>
    </row>
    <row r="24" spans="1:10" s="48" customFormat="1" ht="15.75" customHeight="1" x14ac:dyDescent="0.3">
      <c r="A24" s="13" t="s">
        <v>62</v>
      </c>
      <c r="B24" s="25" t="s">
        <v>16</v>
      </c>
      <c r="C24" s="28"/>
      <c r="D24" s="116"/>
      <c r="E24" s="72">
        <v>38400</v>
      </c>
      <c r="F24" s="11"/>
      <c r="G24" s="2"/>
    </row>
    <row r="25" spans="1:10" s="48" customFormat="1" ht="15.75" customHeight="1" thickBot="1" x14ac:dyDescent="0.35">
      <c r="A25" s="79" t="s">
        <v>59</v>
      </c>
      <c r="B25" s="80" t="s">
        <v>60</v>
      </c>
      <c r="C25" s="81" t="s">
        <v>22</v>
      </c>
      <c r="D25" s="82"/>
      <c r="E25" s="107">
        <v>8847.51</v>
      </c>
      <c r="F25" s="11"/>
      <c r="G25" s="2"/>
    </row>
    <row r="26" spans="1:10" s="24" customFormat="1" ht="15.75" customHeight="1" thickBot="1" x14ac:dyDescent="0.35">
      <c r="A26" s="65" t="s">
        <v>49</v>
      </c>
      <c r="B26" s="30"/>
      <c r="C26" s="30" t="s">
        <v>22</v>
      </c>
      <c r="D26" s="77">
        <f>E26/E1/B3</f>
        <v>2.0698112175957387E-3</v>
      </c>
      <c r="E26" s="108">
        <f>D45+D46</f>
        <v>106</v>
      </c>
      <c r="F26" s="31"/>
      <c r="G26" s="32"/>
      <c r="H26" s="23"/>
      <c r="I26" s="23"/>
      <c r="J26" s="23"/>
    </row>
    <row r="27" spans="1:10" s="24" customFormat="1" ht="16.2" thickBot="1" x14ac:dyDescent="0.35">
      <c r="A27" s="65" t="s">
        <v>50</v>
      </c>
      <c r="B27" s="30"/>
      <c r="C27" s="30" t="s">
        <v>26</v>
      </c>
      <c r="D27" s="77">
        <v>0.2</v>
      </c>
      <c r="E27" s="108">
        <f>D27*E1*B3</f>
        <v>10242.480000000001</v>
      </c>
      <c r="F27" s="31"/>
      <c r="G27" s="32"/>
      <c r="H27" s="23"/>
      <c r="I27" s="23"/>
      <c r="J27" s="23"/>
    </row>
    <row r="28" spans="1:10" s="20" customFormat="1" ht="17.399999999999999" thickBot="1" x14ac:dyDescent="0.35">
      <c r="A28" s="92" t="s">
        <v>8</v>
      </c>
      <c r="B28" s="93"/>
      <c r="C28" s="94" t="s">
        <v>22</v>
      </c>
      <c r="D28" s="95">
        <f>D8+D9+D15+D16+D17+D26+D27</f>
        <v>17.726880169646414</v>
      </c>
      <c r="E28" s="96">
        <f>E8+E9+E15+E16+E17+E26+E27</f>
        <v>907836.07799999998</v>
      </c>
      <c r="F28" s="41"/>
      <c r="G28" s="5"/>
    </row>
    <row r="29" spans="1:10" s="24" customFormat="1" ht="16.2" thickBot="1" x14ac:dyDescent="0.35">
      <c r="A29" s="130" t="s">
        <v>27</v>
      </c>
      <c r="B29" s="131"/>
      <c r="C29" s="131"/>
      <c r="D29" s="49" t="s">
        <v>29</v>
      </c>
      <c r="E29" s="50" t="s">
        <v>30</v>
      </c>
      <c r="F29" s="51"/>
      <c r="G29" s="31"/>
      <c r="H29" s="52"/>
      <c r="I29" s="23"/>
      <c r="J29" s="23"/>
    </row>
    <row r="30" spans="1:10" s="56" customFormat="1" ht="15.75" customHeight="1" x14ac:dyDescent="0.3">
      <c r="A30" s="83" t="s">
        <v>46</v>
      </c>
      <c r="B30" s="84"/>
      <c r="C30" s="85" t="s">
        <v>26</v>
      </c>
      <c r="D30" s="119">
        <v>31401</v>
      </c>
      <c r="E30" s="86"/>
      <c r="F30" s="42"/>
      <c r="G30" s="55"/>
    </row>
    <row r="31" spans="1:10" s="56" customFormat="1" x14ac:dyDescent="0.3">
      <c r="A31" s="16" t="s">
        <v>13</v>
      </c>
      <c r="B31" s="26"/>
      <c r="C31" s="57" t="s">
        <v>26</v>
      </c>
      <c r="D31" s="120">
        <f>17394/12*E1</f>
        <v>17394</v>
      </c>
      <c r="E31" s="68"/>
      <c r="F31" s="42"/>
      <c r="G31" s="55"/>
    </row>
    <row r="32" spans="1:10" s="56" customFormat="1" ht="15.75" customHeight="1" x14ac:dyDescent="0.3">
      <c r="A32" s="16" t="s">
        <v>33</v>
      </c>
      <c r="B32" s="26"/>
      <c r="C32" s="57" t="s">
        <v>26</v>
      </c>
      <c r="D32" s="120">
        <f>7909.34+5680.82+1887.39</f>
        <v>15477.55</v>
      </c>
      <c r="E32" s="68"/>
      <c r="F32" s="43"/>
      <c r="G32" s="55"/>
    </row>
    <row r="33" spans="1:10" s="59" customFormat="1" ht="15.75" customHeight="1" x14ac:dyDescent="0.3">
      <c r="A33" s="16" t="s">
        <v>31</v>
      </c>
      <c r="B33" s="26"/>
      <c r="C33" s="57" t="s">
        <v>26</v>
      </c>
      <c r="D33" s="120">
        <f>B5</f>
        <v>917692</v>
      </c>
      <c r="E33" s="68"/>
      <c r="F33" s="44"/>
      <c r="G33" s="58"/>
    </row>
    <row r="34" spans="1:10" s="59" customFormat="1" ht="15.75" customHeight="1" x14ac:dyDescent="0.3">
      <c r="A34" s="53" t="str">
        <f>A28</f>
        <v>итого расходы</v>
      </c>
      <c r="B34" s="54"/>
      <c r="C34" s="60" t="str">
        <f>C28</f>
        <v>руб</v>
      </c>
      <c r="D34" s="69"/>
      <c r="E34" s="70">
        <f>E28</f>
        <v>907836.07799999998</v>
      </c>
      <c r="F34" s="44"/>
      <c r="G34" s="58"/>
    </row>
    <row r="35" spans="1:10" s="63" customFormat="1" ht="15.75" customHeight="1" thickBot="1" x14ac:dyDescent="0.35">
      <c r="A35" s="87" t="s">
        <v>15</v>
      </c>
      <c r="B35" s="88"/>
      <c r="C35" s="89" t="s">
        <v>26</v>
      </c>
      <c r="D35" s="90">
        <f>D30+D31+D32+D33-E34</f>
        <v>74128.472000000067</v>
      </c>
      <c r="E35" s="91"/>
      <c r="F35" s="45"/>
      <c r="G35" s="61"/>
      <c r="H35" s="62"/>
      <c r="I35" s="62"/>
      <c r="J35" s="62"/>
    </row>
    <row r="36" spans="1:10" s="20" customFormat="1" ht="15.6" x14ac:dyDescent="0.3">
      <c r="A36" s="127" t="s">
        <v>42</v>
      </c>
      <c r="B36" s="128"/>
      <c r="C36" s="128"/>
      <c r="D36" s="128"/>
      <c r="E36" s="129"/>
      <c r="F36" s="46"/>
      <c r="G36" s="7"/>
      <c r="H36" s="7"/>
      <c r="I36" s="6"/>
      <c r="J36" s="6"/>
    </row>
    <row r="37" spans="1:10" s="48" customFormat="1" ht="15.6" x14ac:dyDescent="0.3">
      <c r="A37" s="36" t="s">
        <v>24</v>
      </c>
      <c r="B37" s="125" t="s">
        <v>34</v>
      </c>
      <c r="C37" s="125" t="s">
        <v>28</v>
      </c>
      <c r="D37" s="132"/>
      <c r="E37" s="133"/>
      <c r="F37" s="7"/>
      <c r="G37" s="7"/>
      <c r="H37" s="7"/>
      <c r="I37" s="6"/>
      <c r="J37" s="6"/>
    </row>
    <row r="38" spans="1:10" s="48" customFormat="1" ht="62.4" x14ac:dyDescent="0.3">
      <c r="A38" s="13"/>
      <c r="B38" s="126"/>
      <c r="C38" s="109" t="s">
        <v>35</v>
      </c>
      <c r="D38" s="109" t="s">
        <v>36</v>
      </c>
      <c r="E38" s="76" t="s">
        <v>32</v>
      </c>
      <c r="F38" s="7"/>
      <c r="G38" s="7"/>
      <c r="H38" s="7"/>
      <c r="I38" s="6"/>
      <c r="J38" s="6"/>
    </row>
    <row r="39" spans="1:10" s="20" customFormat="1" ht="15.75" customHeight="1" x14ac:dyDescent="0.3">
      <c r="A39" s="22" t="s">
        <v>43</v>
      </c>
      <c r="B39" s="66">
        <v>990397</v>
      </c>
      <c r="C39" s="66">
        <v>990386</v>
      </c>
      <c r="D39" s="66"/>
      <c r="E39" s="67"/>
      <c r="F39" s="47"/>
      <c r="G39" s="7"/>
      <c r="H39" s="7"/>
      <c r="I39" s="6"/>
      <c r="J39" s="6"/>
    </row>
    <row r="40" spans="1:10" s="20" customFormat="1" ht="15.75" customHeight="1" x14ac:dyDescent="0.3">
      <c r="A40" s="22" t="s">
        <v>44</v>
      </c>
      <c r="B40" s="66">
        <v>356721</v>
      </c>
      <c r="C40" s="66">
        <v>402097</v>
      </c>
      <c r="D40" s="66">
        <v>27384</v>
      </c>
      <c r="E40" s="67"/>
      <c r="F40" s="47"/>
      <c r="G40" s="7"/>
      <c r="H40" s="7"/>
      <c r="I40" s="6"/>
      <c r="J40" s="6"/>
    </row>
    <row r="41" spans="1:10" s="20" customFormat="1" ht="15.75" customHeight="1" x14ac:dyDescent="0.3">
      <c r="A41" s="22" t="s">
        <v>37</v>
      </c>
      <c r="B41" s="66">
        <v>100274</v>
      </c>
      <c r="C41" s="66">
        <v>97771</v>
      </c>
      <c r="D41" s="66">
        <v>3600</v>
      </c>
      <c r="E41" s="67"/>
      <c r="F41" s="47"/>
      <c r="G41" s="7"/>
      <c r="H41" s="7"/>
      <c r="I41" s="6"/>
      <c r="J41" s="6"/>
    </row>
    <row r="42" spans="1:10" s="20" customFormat="1" ht="15.75" customHeight="1" x14ac:dyDescent="0.3">
      <c r="A42" s="22" t="s">
        <v>38</v>
      </c>
      <c r="B42" s="66">
        <v>170250</v>
      </c>
      <c r="C42" s="66">
        <v>174339</v>
      </c>
      <c r="D42" s="66">
        <v>8343</v>
      </c>
      <c r="E42" s="67"/>
      <c r="F42" s="47"/>
      <c r="G42" s="7"/>
      <c r="H42" s="7"/>
      <c r="I42" s="6"/>
      <c r="J42" s="6"/>
    </row>
    <row r="43" spans="1:10" s="20" customFormat="1" ht="15.75" customHeight="1" x14ac:dyDescent="0.3">
      <c r="A43" s="22" t="s">
        <v>39</v>
      </c>
      <c r="B43" s="66">
        <v>392874</v>
      </c>
      <c r="C43" s="66">
        <v>345806</v>
      </c>
      <c r="D43" s="66">
        <v>59951</v>
      </c>
      <c r="E43" s="67"/>
      <c r="F43" s="47"/>
      <c r="G43" s="7"/>
      <c r="H43" s="7"/>
      <c r="I43" s="6"/>
      <c r="J43" s="6"/>
    </row>
    <row r="44" spans="1:10" s="20" customFormat="1" ht="15.75" customHeight="1" thickBot="1" x14ac:dyDescent="0.35">
      <c r="A44" s="110" t="s">
        <v>45</v>
      </c>
      <c r="B44" s="111">
        <v>210614</v>
      </c>
      <c r="C44" s="111">
        <v>210636</v>
      </c>
      <c r="D44" s="111"/>
      <c r="E44" s="112"/>
      <c r="F44" s="47"/>
      <c r="G44" s="7"/>
      <c r="H44" s="7"/>
      <c r="I44" s="6"/>
      <c r="J44" s="6"/>
    </row>
    <row r="45" spans="1:10" s="20" customFormat="1" ht="16.2" thickBot="1" x14ac:dyDescent="0.35">
      <c r="A45" s="29" t="s">
        <v>25</v>
      </c>
      <c r="B45" s="74">
        <f>SUM(B39:B44)</f>
        <v>2221130</v>
      </c>
      <c r="C45" s="74">
        <f>SUM(C39:C44)</f>
        <v>2221035</v>
      </c>
      <c r="D45" s="74">
        <f>SUM(D39:D44)</f>
        <v>99278</v>
      </c>
      <c r="E45" s="75">
        <f>SUM(E39:E43)</f>
        <v>0</v>
      </c>
      <c r="F45" s="42"/>
    </row>
    <row r="46" spans="1:10" s="56" customFormat="1" ht="15.75" customHeight="1" thickBot="1" x14ac:dyDescent="0.35">
      <c r="A46" s="97" t="s">
        <v>40</v>
      </c>
      <c r="B46" s="98"/>
      <c r="C46" s="98"/>
      <c r="D46" s="98">
        <f>B40+B41+B42+B43-C40-C41-C42-C43-D40-D41-D42-D43-E43-E40-E41-E42</f>
        <v>-99172</v>
      </c>
      <c r="E46" s="99"/>
      <c r="F46" s="117"/>
    </row>
    <row r="47" spans="1:10" s="1" customFormat="1" ht="16.2" x14ac:dyDescent="0.3">
      <c r="A47" s="122" t="s">
        <v>65</v>
      </c>
      <c r="B47" s="123"/>
      <c r="C47" s="123"/>
      <c r="D47" s="42" t="s">
        <v>41</v>
      </c>
      <c r="E47" s="100">
        <v>1564.3</v>
      </c>
      <c r="F47" s="11"/>
      <c r="G47" s="20"/>
      <c r="H47" s="20"/>
    </row>
    <row r="48" spans="1:10" s="20" customFormat="1" ht="16.2" x14ac:dyDescent="0.3">
      <c r="A48" s="122" t="s">
        <v>66</v>
      </c>
      <c r="B48" s="123"/>
      <c r="C48" s="123"/>
      <c r="D48" s="42" t="s">
        <v>41</v>
      </c>
      <c r="E48" s="100">
        <v>1452.73</v>
      </c>
      <c r="F48" s="7"/>
      <c r="G48" s="101"/>
    </row>
    <row r="49" spans="1:8" s="20" customFormat="1" ht="16.2" x14ac:dyDescent="0.3">
      <c r="A49" s="122" t="s">
        <v>68</v>
      </c>
      <c r="B49" s="124"/>
      <c r="C49" s="124"/>
      <c r="D49" s="42" t="s">
        <v>41</v>
      </c>
      <c r="E49" s="100">
        <v>908.6</v>
      </c>
      <c r="F49" s="7"/>
      <c r="G49" s="101"/>
    </row>
    <row r="50" spans="1:8" s="1" customFormat="1" ht="16.2" x14ac:dyDescent="0.3">
      <c r="A50" s="102" t="s">
        <v>67</v>
      </c>
      <c r="B50" s="103"/>
      <c r="C50" s="103"/>
      <c r="D50" s="104" t="s">
        <v>41</v>
      </c>
      <c r="E50" s="105">
        <f>E48-E49</f>
        <v>544.13</v>
      </c>
      <c r="F50" s="7"/>
      <c r="G50" s="101"/>
    </row>
    <row r="51" spans="1:8" s="1" customFormat="1" ht="15.6" x14ac:dyDescent="0.3">
      <c r="A51" s="19" t="s">
        <v>9</v>
      </c>
      <c r="B51" s="11"/>
      <c r="C51" s="11"/>
      <c r="D51" s="11"/>
      <c r="E51" s="11"/>
      <c r="F51" s="11"/>
      <c r="G51" s="20"/>
      <c r="H51" s="20"/>
    </row>
    <row r="52" spans="1:8" s="20" customFormat="1" x14ac:dyDescent="0.3">
      <c r="A52" s="11"/>
      <c r="B52" s="11"/>
      <c r="C52" s="11"/>
      <c r="D52" s="11"/>
      <c r="E52" s="11"/>
      <c r="F52" s="11"/>
      <c r="G52" s="2"/>
    </row>
  </sheetData>
  <mergeCells count="7">
    <mergeCell ref="A48:C48"/>
    <mergeCell ref="A49:C49"/>
    <mergeCell ref="B37:B38"/>
    <mergeCell ref="A36:E36"/>
    <mergeCell ref="A29:C29"/>
    <mergeCell ref="C37:E37"/>
    <mergeCell ref="A47:C47"/>
  </mergeCells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2020-02-25T13:32:08Z</cp:lastPrinted>
  <dcterms:created xsi:type="dcterms:W3CDTF">2016-04-22T06:39:22Z</dcterms:created>
  <dcterms:modified xsi:type="dcterms:W3CDTF">2020-03-05T10:57:39Z</dcterms:modified>
</cp:coreProperties>
</file>