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9\"/>
    </mc:Choice>
  </mc:AlternateContent>
  <bookViews>
    <workbookView xWindow="360" yWindow="48" windowWidth="17400" windowHeight="10116"/>
  </bookViews>
  <sheets>
    <sheet name="Лист1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E15" i="1" l="1"/>
  <c r="D9" i="1"/>
  <c r="E36" i="1" l="1"/>
  <c r="E18" i="1" l="1"/>
  <c r="D41" i="1" l="1"/>
  <c r="D40" i="1" l="1"/>
  <c r="E25" i="1" l="1"/>
  <c r="E26" i="1"/>
  <c r="D55" i="1" l="1"/>
  <c r="D54" i="1"/>
  <c r="D14" i="1" l="1"/>
  <c r="E23" i="1" l="1"/>
  <c r="E19" i="1" l="1"/>
  <c r="E17" i="1" l="1"/>
  <c r="E54" i="1" l="1"/>
  <c r="C54" i="1"/>
  <c r="B54" i="1"/>
  <c r="E59" i="1" l="1"/>
  <c r="C37" i="1" l="1"/>
  <c r="C43" i="1"/>
  <c r="A43" i="1" l="1"/>
  <c r="D13" i="1" l="1"/>
  <c r="D36" i="1"/>
  <c r="D11" i="1"/>
  <c r="D18" i="1" l="1"/>
  <c r="D15" i="1"/>
  <c r="D12" i="1"/>
  <c r="E16" i="1"/>
  <c r="E8" i="1"/>
  <c r="D10" i="1"/>
  <c r="D42" i="1"/>
  <c r="D37" i="1" l="1"/>
  <c r="E9" i="1"/>
  <c r="E37" i="1" s="1"/>
  <c r="E43" i="1" l="1"/>
  <c r="D44" i="1" s="1"/>
</calcChain>
</file>

<file path=xl/sharedStrings.xml><?xml version="1.0" encoding="utf-8"?>
<sst xmlns="http://schemas.openxmlformats.org/spreadsheetml/2006/main" count="129" uniqueCount="83">
  <si>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</si>
  <si>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</si>
  <si>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</si>
  <si>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</si>
  <si>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</si>
  <si>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</si>
  <si>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</si>
  <si>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</si>
  <si>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</si>
  <si>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</si>
  <si>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</si>
  <si>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</si>
  <si>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</si>
  <si>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</si>
  <si>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д.22</t>
  </si>
  <si>
    <t>Остаток средств на конец периода (+ есть средства, -задолженность)</t>
  </si>
  <si>
    <t>октябрь</t>
  </si>
  <si>
    <t>единица измерения работы и услуги</t>
  </si>
  <si>
    <t>Цена выполненной работы и услуги в руб.</t>
  </si>
  <si>
    <t>Кол-во месяцев</t>
  </si>
  <si>
    <t>Начислено за данный период по статье "содержание помещения", руб</t>
  </si>
  <si>
    <t>Стоимость выполн.работы /услуги на 1 кв.м.</t>
  </si>
  <si>
    <t>руб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</si>
  <si>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</si>
  <si>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</si>
  <si>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</si>
  <si>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</si>
  <si>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</si>
  <si>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июль</t>
  </si>
  <si>
    <t>апрель</t>
  </si>
  <si>
    <t>Всего начислено УК Атал</t>
  </si>
  <si>
    <t>Приход,руб</t>
  </si>
  <si>
    <t>Расход,руб</t>
  </si>
  <si>
    <t>Начислено собственникам</t>
  </si>
  <si>
    <t>прочим потребит. и на производ. нужды</t>
  </si>
  <si>
    <t>*электроизмерительные работы</t>
  </si>
  <si>
    <t>в теч.года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</si>
  <si>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</si>
  <si>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</si>
  <si>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</si>
  <si>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</si>
  <si>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</si>
  <si>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</si>
  <si>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</si>
  <si>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Экономия расходов на коммун.услуги на содерж.общего имущества дома, руб</t>
  </si>
  <si>
    <t>тыс.руб.</t>
  </si>
  <si>
    <t>Отчет по предоставлению коммунальных услуг по жилым помещениям за 2019 г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</si>
  <si>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</si>
  <si>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</si>
  <si>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</si>
  <si>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>Остаток средств на 01/01/2019 г (+ есть средства, -задолженность)</t>
  </si>
  <si>
    <t xml:space="preserve">4.Обеспечение устранения аварий в соответствии с установленными предельными сроками на внутридомовых инженерных системах в доме. </t>
  </si>
  <si>
    <t>5. Обслуживание спецсчета</t>
  </si>
  <si>
    <t>6.Работы по ремонту общедомового имущества всего, в т.ч.</t>
  </si>
  <si>
    <t>7. Расходы на коммун.услуги в целях содержания общего имущества дома</t>
  </si>
  <si>
    <t>замена общедомового прибора учета ХВС</t>
  </si>
  <si>
    <t>февраль</t>
  </si>
  <si>
    <t>март</t>
  </si>
  <si>
    <t>кирпичная кладка передней стенки лоджии кв.207</t>
  </si>
  <si>
    <t>изготовление и установка метал.урн п.1,4,5</t>
  </si>
  <si>
    <t>янв,апр</t>
  </si>
  <si>
    <t>работы на общедомовой системе канализации кв.218,160</t>
  </si>
  <si>
    <t>ремонт и обследование лифтов п 1,2,3,4,5,6,7,8,9</t>
  </si>
  <si>
    <t>апр-июнь</t>
  </si>
  <si>
    <t>*дератизация и дезинсекция мест общего пользования</t>
  </si>
  <si>
    <t xml:space="preserve">3.Работы по содержанию помещений, входящих в состав общего имущества в многоквартирном доме, земельного участка, придомовой территории, работы по обеспечению требований пожарной безопасности. </t>
  </si>
  <si>
    <t>косметический ремонт п.2</t>
  </si>
  <si>
    <t>установка почтовых ящиков п.2</t>
  </si>
  <si>
    <t>замена клапанов мусоропровода в п.3,2</t>
  </si>
  <si>
    <t>работы на общедомовой системе отопления п.6</t>
  </si>
  <si>
    <t>ремонт кровли балкон.козырьков кв.32</t>
  </si>
  <si>
    <t>ремонт мягкой кровли кв.29,30,31,32,машин.отдел, нежилое помещение</t>
  </si>
  <si>
    <t>подготовка к отопительному сезону</t>
  </si>
  <si>
    <t>ремонт мягкой кровли над подъездами 3,4</t>
  </si>
  <si>
    <t>работы на общедомовой системе электроснабжения п.2,9</t>
  </si>
  <si>
    <t>работы на общедомовой системе ХГВС п.6,9,1,2,3</t>
  </si>
  <si>
    <t xml:space="preserve">изготовление проектно сметной документации </t>
  </si>
  <si>
    <t>замена основных канатов лифта п.1</t>
  </si>
  <si>
    <t>декабрь</t>
  </si>
  <si>
    <t>Начислено взносов на капит.ремонт по состоянию на 01.01.2020г</t>
  </si>
  <si>
    <t>Поступило взносов на капит.ремонт по состоянию на 01.01.2020г</t>
  </si>
  <si>
    <t>Израсходовано на капремонт со спецсчета в 2019 г</t>
  </si>
  <si>
    <t>Остаток средств на спецсчете на 01.01.2020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</si>
</sst>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3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8">
    <xf numFmtId="0" fontId="0" fillId="0" borderId="0" xfId="0"/>
    <xf numFmtId="0" fontId="0" fillId="0" borderId="0" xfId="0"/>
    <xf numFmtId="0" fontId="4" fillId="0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1" fontId="3" fillId="0" borderId="0" xfId="0" applyNumberFormat="1" applyFont="1" applyFill="1" applyAlignment="1">
      <alignment wrapText="1"/>
    </xf>
    <xf numFmtId="0" fontId="6" fillId="0" borderId="0" xfId="0" applyFont="1" applyFill="1"/>
    <xf numFmtId="0" fontId="6" fillId="0" borderId="0" xfId="0" applyFont="1" applyFill="1" applyAlignment="1">
      <alignment vertical="top"/>
    </xf>
    <xf numFmtId="0" fontId="5" fillId="0" borderId="6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 wrapText="1"/>
    </xf>
    <xf numFmtId="1" fontId="6" fillId="0" borderId="1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6" fillId="0" borderId="14" xfId="0" applyFont="1" applyFill="1" applyBorder="1" applyAlignment="1">
      <alignment vertical="top" wrapText="1"/>
    </xf>
    <xf numFmtId="2" fontId="6" fillId="0" borderId="12" xfId="0" applyNumberFormat="1" applyFont="1" applyFill="1" applyBorder="1" applyAlignment="1">
      <alignment vertical="top" wrapText="1"/>
    </xf>
    <xf numFmtId="0" fontId="5" fillId="0" borderId="16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2" fontId="6" fillId="0" borderId="10" xfId="0" applyNumberFormat="1" applyFont="1" applyFill="1" applyBorder="1" applyAlignment="1">
      <alignment vertical="top" wrapText="1"/>
    </xf>
    <xf numFmtId="0" fontId="0" fillId="0" borderId="0" xfId="0" applyFill="1"/>
    <xf numFmtId="0" fontId="3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0" fillId="0" borderId="0" xfId="0" applyFont="1" applyFill="1"/>
    <xf numFmtId="0" fontId="6" fillId="0" borderId="2" xfId="0" applyNumberFormat="1" applyFont="1" applyFill="1" applyBorder="1" applyAlignment="1">
      <alignment vertical="top" wrapText="1"/>
    </xf>
    <xf numFmtId="0" fontId="6" fillId="0" borderId="10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0" fontId="2" fillId="0" borderId="0" xfId="0" applyFont="1" applyFill="1" applyBorder="1"/>
    <xf numFmtId="0" fontId="6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0" fontId="6" fillId="0" borderId="12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vertical="top" wrapText="1"/>
    </xf>
    <xf numFmtId="0" fontId="6" fillId="0" borderId="4" xfId="0" applyFont="1" applyFill="1" applyBorder="1" applyAlignment="1">
      <alignment horizontal="center" vertical="top" wrapText="1"/>
    </xf>
    <xf numFmtId="2" fontId="6" fillId="0" borderId="4" xfId="0" applyNumberFormat="1" applyFont="1" applyFill="1" applyBorder="1" applyAlignment="1">
      <alignment vertical="top" wrapText="1"/>
    </xf>
    <xf numFmtId="0" fontId="7" fillId="0" borderId="2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wrapText="1"/>
    </xf>
    <xf numFmtId="0" fontId="8" fillId="2" borderId="6" xfId="0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 wrapText="1"/>
    </xf>
    <xf numFmtId="2" fontId="5" fillId="2" borderId="7" xfId="0" applyNumberFormat="1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1" fontId="6" fillId="0" borderId="0" xfId="0" applyNumberFormat="1" applyFont="1" applyFill="1" applyAlignment="1">
      <alignment horizontal="right" vertical="top" wrapText="1"/>
    </xf>
    <xf numFmtId="1" fontId="6" fillId="0" borderId="0" xfId="0" applyNumberFormat="1" applyFont="1" applyFill="1" applyAlignment="1">
      <alignment vertical="top" wrapText="1"/>
    </xf>
    <xf numFmtId="2" fontId="5" fillId="0" borderId="0" xfId="0" applyNumberFormat="1" applyFont="1" applyFill="1" applyAlignment="1">
      <alignment vertical="top" wrapText="1"/>
    </xf>
    <xf numFmtId="0" fontId="7" fillId="0" borderId="19" xfId="0" applyFont="1" applyFill="1" applyBorder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Alignment="1">
      <alignment horizontal="right" vertical="top" wrapText="1"/>
    </xf>
    <xf numFmtId="0" fontId="5" fillId="2" borderId="23" xfId="0" applyFont="1" applyFill="1" applyBorder="1" applyAlignment="1">
      <alignment horizontal="center" vertical="top" wrapText="1"/>
    </xf>
    <xf numFmtId="0" fontId="5" fillId="2" borderId="24" xfId="0" applyFont="1" applyFill="1" applyBorder="1" applyAlignment="1">
      <alignment horizontal="center" vertical="top" wrapText="1"/>
    </xf>
    <xf numFmtId="2" fontId="5" fillId="0" borderId="0" xfId="0" applyNumberFormat="1" applyFont="1" applyFill="1" applyBorder="1" applyAlignment="1">
      <alignment vertical="top" wrapText="1"/>
    </xf>
    <xf numFmtId="1" fontId="5" fillId="0" borderId="0" xfId="0" applyNumberFormat="1" applyFont="1" applyFill="1" applyBorder="1" applyAlignment="1">
      <alignment vertical="top"/>
    </xf>
    <xf numFmtId="0" fontId="7" fillId="0" borderId="11" xfId="0" applyFont="1" applyFill="1" applyBorder="1" applyAlignment="1">
      <alignment vertical="top" wrapText="1"/>
    </xf>
    <xf numFmtId="0" fontId="7" fillId="0" borderId="12" xfId="0" applyFont="1" applyFill="1" applyBorder="1" applyAlignment="1">
      <alignment vertical="top" wrapText="1"/>
    </xf>
    <xf numFmtId="0" fontId="7" fillId="0" borderId="20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wrapText="1"/>
    </xf>
    <xf numFmtId="0" fontId="11" fillId="0" borderId="0" xfId="0" applyFont="1" applyFill="1"/>
    <xf numFmtId="0" fontId="7" fillId="0" borderId="1" xfId="0" applyFont="1" applyFill="1" applyBorder="1" applyAlignment="1">
      <alignment horizontal="center" vertical="top" wrapText="1"/>
    </xf>
    <xf numFmtId="0" fontId="12" fillId="0" borderId="0" xfId="0" applyFont="1" applyFill="1" applyAlignment="1">
      <alignment wrapText="1"/>
    </xf>
    <xf numFmtId="0" fontId="13" fillId="0" borderId="0" xfId="0" applyFont="1" applyFill="1"/>
    <xf numFmtId="0" fontId="7" fillId="0" borderId="12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11" fillId="0" borderId="0" xfId="0" applyFont="1" applyFill="1" applyBorder="1"/>
    <xf numFmtId="165" fontId="6" fillId="0" borderId="1" xfId="1" applyNumberFormat="1" applyFont="1" applyFill="1" applyBorder="1" applyAlignment="1">
      <alignment vertical="top"/>
    </xf>
    <xf numFmtId="165" fontId="6" fillId="0" borderId="3" xfId="1" applyNumberFormat="1" applyFont="1" applyFill="1" applyBorder="1" applyAlignment="1">
      <alignment vertical="top"/>
    </xf>
    <xf numFmtId="165" fontId="7" fillId="0" borderId="21" xfId="1" applyNumberFormat="1" applyFont="1" applyFill="1" applyBorder="1" applyAlignment="1">
      <alignment vertical="top" wrapText="1"/>
    </xf>
    <xf numFmtId="165" fontId="7" fillId="0" borderId="3" xfId="1" applyNumberFormat="1" applyFont="1" applyFill="1" applyBorder="1" applyAlignment="1">
      <alignment vertical="top" wrapText="1"/>
    </xf>
    <xf numFmtId="165" fontId="7" fillId="0" borderId="12" xfId="1" applyNumberFormat="1" applyFont="1" applyFill="1" applyBorder="1" applyAlignment="1">
      <alignment vertical="top" wrapText="1"/>
    </xf>
    <xf numFmtId="165" fontId="7" fillId="0" borderId="13" xfId="1" applyNumberFormat="1" applyFont="1" applyFill="1" applyBorder="1" applyAlignment="1">
      <alignment vertical="top" wrapText="1"/>
    </xf>
    <xf numFmtId="165" fontId="6" fillId="0" borderId="3" xfId="1" applyNumberFormat="1" applyFont="1" applyFill="1" applyBorder="1" applyAlignment="1">
      <alignment vertical="top" wrapText="1"/>
    </xf>
    <xf numFmtId="165" fontId="6" fillId="0" borderId="13" xfId="1" applyNumberFormat="1" applyFont="1" applyFill="1" applyBorder="1" applyAlignment="1">
      <alignment vertical="top" wrapText="1"/>
    </xf>
    <xf numFmtId="165" fontId="5" fillId="2" borderId="8" xfId="1" applyNumberFormat="1" applyFont="1" applyFill="1" applyBorder="1" applyAlignment="1">
      <alignment vertical="top" wrapText="1"/>
    </xf>
    <xf numFmtId="1" fontId="6" fillId="0" borderId="0" xfId="0" applyNumberFormat="1" applyFont="1" applyFill="1" applyAlignment="1">
      <alignment vertical="top"/>
    </xf>
    <xf numFmtId="0" fontId="6" fillId="0" borderId="3" xfId="0" applyFont="1" applyFill="1" applyBorder="1" applyAlignment="1">
      <alignment horizontal="center" vertical="top" wrapText="1"/>
    </xf>
    <xf numFmtId="165" fontId="5" fillId="0" borderId="17" xfId="1" applyNumberFormat="1" applyFont="1" applyFill="1" applyBorder="1" applyAlignment="1">
      <alignment vertical="top"/>
    </xf>
    <xf numFmtId="165" fontId="5" fillId="0" borderId="18" xfId="1" applyNumberFormat="1" applyFont="1" applyFill="1" applyBorder="1" applyAlignment="1">
      <alignment vertical="top"/>
    </xf>
    <xf numFmtId="165" fontId="5" fillId="0" borderId="15" xfId="1" applyNumberFormat="1" applyFont="1" applyFill="1" applyBorder="1" applyAlignment="1">
      <alignment vertical="top" wrapText="1"/>
    </xf>
    <xf numFmtId="0" fontId="6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left" vertical="top" wrapText="1"/>
    </xf>
    <xf numFmtId="0" fontId="14" fillId="0" borderId="0" xfId="0" applyFont="1" applyFill="1" applyAlignment="1">
      <alignment vertical="top" wrapText="1"/>
    </xf>
    <xf numFmtId="0" fontId="6" fillId="0" borderId="9" xfId="0" applyFont="1" applyFill="1" applyBorder="1" applyAlignment="1">
      <alignment vertical="top" wrapText="1"/>
    </xf>
    <xf numFmtId="0" fontId="9" fillId="2" borderId="9" xfId="0" applyFont="1" applyFill="1" applyBorder="1" applyAlignment="1">
      <alignment vertical="top" wrapText="1"/>
    </xf>
    <xf numFmtId="0" fontId="9" fillId="2" borderId="4" xfId="0" applyFont="1" applyFill="1" applyBorder="1" applyAlignment="1">
      <alignment vertical="top" wrapText="1"/>
    </xf>
    <xf numFmtId="0" fontId="7" fillId="2" borderId="4" xfId="0" applyFont="1" applyFill="1" applyBorder="1" applyAlignment="1">
      <alignment horizontal="center" vertical="top" wrapText="1"/>
    </xf>
    <xf numFmtId="165" fontId="9" fillId="2" borderId="4" xfId="1" applyNumberFormat="1" applyFont="1" applyFill="1" applyBorder="1" applyAlignment="1">
      <alignment vertical="top" wrapText="1"/>
    </xf>
    <xf numFmtId="165" fontId="9" fillId="2" borderId="5" xfId="1" applyNumberFormat="1" applyFont="1" applyFill="1" applyBorder="1" applyAlignment="1">
      <alignment vertical="top" wrapText="1"/>
    </xf>
    <xf numFmtId="0" fontId="5" fillId="2" borderId="16" xfId="0" applyFont="1" applyFill="1" applyBorder="1" applyAlignment="1">
      <alignment vertical="top" wrapText="1"/>
    </xf>
    <xf numFmtId="1" fontId="5" fillId="2" borderId="17" xfId="0" applyNumberFormat="1" applyFont="1" applyFill="1" applyBorder="1" applyAlignment="1">
      <alignment vertical="top" wrapText="1"/>
    </xf>
    <xf numFmtId="1" fontId="6" fillId="2" borderId="17" xfId="0" applyNumberFormat="1" applyFont="1" applyFill="1" applyBorder="1" applyAlignment="1">
      <alignment horizontal="center" vertical="top" wrapText="1"/>
    </xf>
    <xf numFmtId="2" fontId="5" fillId="2" borderId="18" xfId="0" applyNumberFormat="1" applyFont="1" applyFill="1" applyBorder="1" applyAlignment="1">
      <alignment vertical="top" wrapText="1"/>
    </xf>
    <xf numFmtId="165" fontId="5" fillId="2" borderId="18" xfId="1" applyNumberFormat="1" applyFont="1" applyFill="1" applyBorder="1" applyAlignment="1">
      <alignment vertical="top" wrapText="1"/>
    </xf>
    <xf numFmtId="0" fontId="7" fillId="0" borderId="25" xfId="0" applyFont="1" applyFill="1" applyBorder="1" applyAlignment="1">
      <alignment vertical="top" wrapText="1"/>
    </xf>
    <xf numFmtId="165" fontId="7" fillId="0" borderId="26" xfId="1" applyNumberFormat="1" applyFont="1" applyFill="1" applyBorder="1" applyAlignment="1">
      <alignment vertical="top"/>
    </xf>
    <xf numFmtId="165" fontId="7" fillId="0" borderId="27" xfId="1" applyNumberFormat="1" applyFont="1" applyFill="1" applyBorder="1" applyAlignment="1">
      <alignment vertical="top"/>
    </xf>
    <xf numFmtId="166" fontId="9" fillId="0" borderId="0" xfId="1" applyNumberFormat="1" applyFont="1" applyFill="1" applyAlignment="1">
      <alignment vertical="top" wrapText="1"/>
    </xf>
    <xf numFmtId="0" fontId="15" fillId="0" borderId="0" xfId="0" applyFont="1" applyFill="1"/>
    <xf numFmtId="0" fontId="9" fillId="2" borderId="0" xfId="0" applyFont="1" applyFill="1" applyAlignment="1">
      <alignment vertical="top" wrapText="1"/>
    </xf>
    <xf numFmtId="0" fontId="11" fillId="2" borderId="0" xfId="0" applyFont="1" applyFill="1" applyAlignment="1"/>
    <xf numFmtId="0" fontId="7" fillId="2" borderId="0" xfId="0" applyFont="1" applyFill="1" applyAlignment="1">
      <alignment vertical="top" wrapText="1"/>
    </xf>
    <xf numFmtId="166" fontId="9" fillId="2" borderId="0" xfId="1" applyNumberFormat="1" applyFont="1" applyFill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165" fontId="6" fillId="0" borderId="5" xfId="1" applyNumberFormat="1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9" xfId="0" applyNumberFormat="1" applyFont="1" applyFill="1" applyBorder="1" applyAlignment="1">
      <alignment vertical="top" wrapText="1"/>
    </xf>
    <xf numFmtId="165" fontId="6" fillId="0" borderId="4" xfId="1" applyNumberFormat="1" applyFont="1" applyFill="1" applyBorder="1" applyAlignment="1">
      <alignment vertical="top"/>
    </xf>
    <xf numFmtId="165" fontId="6" fillId="0" borderId="5" xfId="1" applyNumberFormat="1" applyFont="1" applyFill="1" applyBorder="1" applyAlignment="1">
      <alignment vertical="top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Fill="1" applyBorder="1"/>
    <xf numFmtId="0" fontId="0" fillId="0" borderId="0" xfId="0" applyFill="1" applyBorder="1"/>
    <xf numFmtId="1" fontId="6" fillId="0" borderId="0" xfId="0" applyNumberFormat="1" applyFont="1" applyFill="1" applyBorder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11" fillId="0" borderId="0" xfId="0" applyFont="1" applyAlignment="1"/>
    <xf numFmtId="165" fontId="7" fillId="0" borderId="20" xfId="1" applyNumberFormat="1" applyFont="1" applyFill="1" applyBorder="1" applyAlignment="1">
      <alignment vertical="top" wrapText="1"/>
    </xf>
    <xf numFmtId="165" fontId="7" fillId="0" borderId="1" xfId="1" applyNumberFormat="1" applyFont="1" applyFill="1" applyBorder="1" applyAlignment="1">
      <alignment vertical="top" wrapText="1"/>
    </xf>
    <xf numFmtId="165" fontId="5" fillId="0" borderId="0" xfId="1" applyNumberFormat="1" applyFont="1" applyFill="1" applyAlignment="1">
      <alignment horizontal="right" vertical="top" wrapText="1"/>
    </xf>
    <xf numFmtId="0" fontId="9" fillId="0" borderId="0" xfId="0" applyFont="1" applyFill="1" applyAlignment="1">
      <alignment vertical="top" wrapText="1"/>
    </xf>
    <xf numFmtId="0" fontId="11" fillId="0" borderId="0" xfId="0" applyFont="1" applyAlignment="1"/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5" fillId="0" borderId="6" xfId="0" applyNumberFormat="1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abSelected="1" zoomScale="75" zoomScaleNormal="75" workbookViewId="0">
      <selection activeCell="F47" sqref="F47:F56"/>
    </sheetView>
  </sheetViews>
  <sheetFormatPr defaultRowHeight="16.8" x14ac:dyDescent="0.3"/>
  <cols>
    <col min="1" max="1" width="81.88671875" style="11" customWidth="1"/>
    <col min="2" max="2" width="14.33203125" style="11" customWidth="1"/>
    <col min="3" max="3" width="14" style="11" customWidth="1"/>
    <col min="4" max="4" width="14.44140625" style="11" customWidth="1"/>
    <col min="5" max="5" width="14" style="11" customWidth="1"/>
    <col min="6" max="6" width="14.88671875" style="11" bestFit="1" customWidth="1"/>
    <col min="7" max="10" width="9.109375" style="3"/>
  </cols>
  <sheetData>
    <row r="1" spans="1:10" s="22" customFormat="1" ht="31.2" x14ac:dyDescent="0.3">
      <c r="A1" s="47" t="s">
        <v>10</v>
      </c>
      <c r="B1" s="11"/>
      <c r="C1" s="11">
        <v>2019</v>
      </c>
      <c r="D1" s="48" t="s">
        <v>19</v>
      </c>
      <c r="E1" s="48">
        <v>12</v>
      </c>
      <c r="F1" s="11"/>
      <c r="G1" s="2"/>
      <c r="H1" s="2"/>
      <c r="I1" s="2"/>
      <c r="J1" s="2"/>
    </row>
    <row r="2" spans="1:10" s="22" customFormat="1" ht="15.75" customHeight="1" x14ac:dyDescent="0.3">
      <c r="A2" s="49" t="s">
        <v>14</v>
      </c>
      <c r="B2" s="11"/>
      <c r="C2" s="11"/>
      <c r="D2" s="11"/>
      <c r="E2" s="58"/>
      <c r="F2" s="11"/>
      <c r="G2" s="2"/>
      <c r="H2" s="2"/>
      <c r="I2" s="2"/>
      <c r="J2" s="2"/>
    </row>
    <row r="3" spans="1:10" s="22" customFormat="1" x14ac:dyDescent="0.3">
      <c r="A3" s="11" t="s">
        <v>23</v>
      </c>
      <c r="B3" s="11">
        <v>20833.22</v>
      </c>
      <c r="C3" s="11"/>
      <c r="D3" s="11"/>
      <c r="E3" s="50"/>
      <c r="F3" s="11"/>
      <c r="G3" s="2"/>
      <c r="H3" s="2"/>
      <c r="I3" s="2"/>
      <c r="J3" s="2"/>
    </row>
    <row r="4" spans="1:10" s="22" customFormat="1" x14ac:dyDescent="0.3">
      <c r="A4" s="11" t="s">
        <v>0</v>
      </c>
      <c r="B4" s="11">
        <v>17</v>
      </c>
      <c r="C4" s="11">
        <v>17.05</v>
      </c>
      <c r="D4" s="11"/>
      <c r="E4" s="11"/>
      <c r="F4" s="11"/>
      <c r="G4" s="2"/>
      <c r="H4" s="2"/>
      <c r="I4" s="2"/>
      <c r="J4" s="2"/>
    </row>
    <row r="5" spans="1:10" s="22" customFormat="1" ht="15.75" customHeight="1" x14ac:dyDescent="0.3">
      <c r="A5" s="11" t="s">
        <v>20</v>
      </c>
      <c r="B5" s="126">
        <v>4256231</v>
      </c>
      <c r="C5" s="51"/>
      <c r="D5" s="51"/>
      <c r="E5" s="11"/>
      <c r="F5" s="51"/>
      <c r="G5" s="11"/>
      <c r="H5" s="2"/>
      <c r="I5" s="2"/>
      <c r="J5" s="2"/>
    </row>
    <row r="6" spans="1:10" s="22" customFormat="1" ht="17.399999999999999" thickBot="1" x14ac:dyDescent="0.35">
      <c r="A6" s="11" t="s">
        <v>1</v>
      </c>
      <c r="B6" s="11">
        <v>101.2</v>
      </c>
      <c r="C6" s="11"/>
      <c r="D6" s="11"/>
      <c r="E6" s="11"/>
      <c r="F6" s="51"/>
      <c r="G6" s="2"/>
      <c r="H6" s="2"/>
      <c r="I6" s="2"/>
      <c r="J6" s="2"/>
    </row>
    <row r="7" spans="1:10" s="24" customFormat="1" ht="66" customHeight="1" x14ac:dyDescent="0.3">
      <c r="A7" s="8" t="s">
        <v>2</v>
      </c>
      <c r="B7" s="10" t="s">
        <v>11</v>
      </c>
      <c r="C7" s="10" t="s">
        <v>17</v>
      </c>
      <c r="D7" s="10" t="s">
        <v>21</v>
      </c>
      <c r="E7" s="9" t="s">
        <v>18</v>
      </c>
      <c r="F7" s="12"/>
      <c r="G7" s="23"/>
      <c r="H7" s="23"/>
      <c r="I7" s="23"/>
      <c r="J7" s="23"/>
    </row>
    <row r="8" spans="1:10" s="22" customFormat="1" ht="15.75" customHeight="1" x14ac:dyDescent="0.3">
      <c r="A8" s="13" t="s">
        <v>3</v>
      </c>
      <c r="B8" s="31" t="s">
        <v>12</v>
      </c>
      <c r="C8" s="112" t="s">
        <v>22</v>
      </c>
      <c r="D8" s="14">
        <v>1.02</v>
      </c>
      <c r="E8" s="81">
        <f>D8*B3*E1</f>
        <v>254998.61280000003</v>
      </c>
      <c r="F8" s="11"/>
      <c r="G8" s="2"/>
      <c r="H8" s="2"/>
      <c r="I8" s="2"/>
      <c r="J8" s="2"/>
    </row>
    <row r="9" spans="1:10" s="22" customFormat="1" ht="49.5" customHeight="1" x14ac:dyDescent="0.3">
      <c r="A9" s="13" t="s">
        <v>4</v>
      </c>
      <c r="B9" s="31" t="s">
        <v>12</v>
      </c>
      <c r="C9" s="112" t="s">
        <v>22</v>
      </c>
      <c r="D9" s="14">
        <f>5.8+D10+D11+D12+D13+D14+0.04</f>
        <v>7.7785385456496892</v>
      </c>
      <c r="E9" s="81">
        <f>D9*E1*B3</f>
        <v>1944624.0576000004</v>
      </c>
      <c r="F9" s="11"/>
      <c r="G9" s="2"/>
      <c r="H9" s="2"/>
      <c r="I9" s="2"/>
      <c r="J9" s="2"/>
    </row>
    <row r="10" spans="1:10" s="22" customFormat="1" ht="15.75" customHeight="1" x14ac:dyDescent="0.3">
      <c r="A10" s="16" t="s">
        <v>5</v>
      </c>
      <c r="B10" s="31"/>
      <c r="C10" s="112" t="s">
        <v>22</v>
      </c>
      <c r="D10" s="14">
        <f>E10/E1/B3</f>
        <v>8.6240469148152171E-2</v>
      </c>
      <c r="E10" s="81">
        <v>21560</v>
      </c>
      <c r="F10" s="11"/>
      <c r="G10" s="2"/>
      <c r="H10" s="2"/>
      <c r="I10" s="2"/>
      <c r="J10" s="2"/>
    </row>
    <row r="11" spans="1:10" s="22" customFormat="1" ht="15.75" customHeight="1" x14ac:dyDescent="0.3">
      <c r="A11" s="16" t="s">
        <v>6</v>
      </c>
      <c r="B11" s="31"/>
      <c r="C11" s="112" t="s">
        <v>22</v>
      </c>
      <c r="D11" s="14">
        <f>E11/E1/B3</f>
        <v>0.1350807348391975</v>
      </c>
      <c r="E11" s="81">
        <v>33770</v>
      </c>
      <c r="F11" s="11"/>
      <c r="G11" s="2"/>
      <c r="H11" s="2"/>
      <c r="I11" s="2"/>
      <c r="J11" s="2"/>
    </row>
    <row r="12" spans="1:10" s="22" customFormat="1" ht="15.75" customHeight="1" x14ac:dyDescent="0.3">
      <c r="A12" s="16" t="s">
        <v>7</v>
      </c>
      <c r="B12" s="31"/>
      <c r="C12" s="112" t="s">
        <v>22</v>
      </c>
      <c r="D12" s="14">
        <f>E12/B3/E1</f>
        <v>1.6980172372137703</v>
      </c>
      <c r="E12" s="81">
        <v>424502</v>
      </c>
      <c r="F12" s="11"/>
      <c r="G12" s="2"/>
      <c r="H12" s="2"/>
      <c r="I12" s="2"/>
      <c r="J12" s="2"/>
    </row>
    <row r="13" spans="1:10" s="22" customFormat="1" ht="15.75" customHeight="1" x14ac:dyDescent="0.3">
      <c r="A13" s="16" t="s">
        <v>35</v>
      </c>
      <c r="B13" s="31"/>
      <c r="C13" s="112" t="s">
        <v>26</v>
      </c>
      <c r="D13" s="14">
        <f>E13/E1/B3</f>
        <v>0</v>
      </c>
      <c r="E13" s="81"/>
      <c r="F13" s="7"/>
      <c r="G13" s="6"/>
    </row>
    <row r="14" spans="1:10" s="120" customFormat="1" ht="15.6" x14ac:dyDescent="0.3">
      <c r="A14" s="16" t="s">
        <v>64</v>
      </c>
      <c r="B14" s="90"/>
      <c r="C14" s="118" t="s">
        <v>22</v>
      </c>
      <c r="D14" s="14">
        <f>E14/B3/E1</f>
        <v>1.9200104448568199E-2</v>
      </c>
      <c r="E14" s="81">
        <v>4800</v>
      </c>
      <c r="F14" s="20"/>
      <c r="G14" s="20"/>
      <c r="H14" s="57"/>
      <c r="I14" s="119"/>
      <c r="J14" s="119"/>
    </row>
    <row r="15" spans="1:10" s="22" customFormat="1" ht="46.8" x14ac:dyDescent="0.3">
      <c r="A15" s="13" t="s">
        <v>65</v>
      </c>
      <c r="B15" s="31" t="s">
        <v>12</v>
      </c>
      <c r="C15" s="112" t="s">
        <v>22</v>
      </c>
      <c r="D15" s="14">
        <f>E15/E1/B3</f>
        <v>4.2187429499616478</v>
      </c>
      <c r="E15" s="81">
        <f>25850*3.4*E1</f>
        <v>1054680</v>
      </c>
      <c r="F15" s="11"/>
      <c r="G15" s="2"/>
      <c r="H15" s="2"/>
      <c r="I15" s="2"/>
      <c r="J15" s="2"/>
    </row>
    <row r="16" spans="1:10" s="22" customFormat="1" ht="31.2" x14ac:dyDescent="0.3">
      <c r="A16" s="33" t="s">
        <v>51</v>
      </c>
      <c r="B16" s="34" t="s">
        <v>12</v>
      </c>
      <c r="C16" s="35" t="s">
        <v>22</v>
      </c>
      <c r="D16" s="18">
        <v>0.49</v>
      </c>
      <c r="E16" s="82">
        <f>D16*E1*B3</f>
        <v>122499.3336</v>
      </c>
      <c r="F16" s="11"/>
      <c r="G16" s="2"/>
      <c r="H16" s="2"/>
      <c r="I16" s="2"/>
      <c r="J16" s="2"/>
    </row>
    <row r="17" spans="1:10" s="22" customFormat="1" ht="17.399999999999999" thickBot="1" x14ac:dyDescent="0.35">
      <c r="A17" s="33" t="s">
        <v>52</v>
      </c>
      <c r="B17" s="34" t="s">
        <v>12</v>
      </c>
      <c r="C17" s="35" t="s">
        <v>22</v>
      </c>
      <c r="D17" s="18">
        <v>0.2</v>
      </c>
      <c r="E17" s="82">
        <f>D17*E1*B3</f>
        <v>49999.72800000001</v>
      </c>
      <c r="F17" s="11"/>
      <c r="G17" s="89"/>
      <c r="H17" s="2"/>
      <c r="I17" s="2"/>
      <c r="J17" s="2"/>
    </row>
    <row r="18" spans="1:10" s="22" customFormat="1" x14ac:dyDescent="0.3">
      <c r="A18" s="42" t="s">
        <v>53</v>
      </c>
      <c r="B18" s="43"/>
      <c r="C18" s="43"/>
      <c r="D18" s="44">
        <f>E18/E1/B3</f>
        <v>2.8223108733711508</v>
      </c>
      <c r="E18" s="83">
        <f>E19+E20+E21+E22+E23+E24+E25+E26+E27+E28+E29+E30+E31+E32+E33+E34+E35</f>
        <v>705573.87999999989</v>
      </c>
      <c r="F18" s="11"/>
      <c r="G18" s="2"/>
      <c r="H18" s="2"/>
      <c r="I18" s="2"/>
      <c r="J18" s="2"/>
    </row>
    <row r="19" spans="1:10" s="25" customFormat="1" ht="15.75" customHeight="1" x14ac:dyDescent="0.3">
      <c r="A19" s="13" t="s">
        <v>61</v>
      </c>
      <c r="B19" s="31" t="s">
        <v>60</v>
      </c>
      <c r="C19" s="46" t="s">
        <v>22</v>
      </c>
      <c r="D19" s="15"/>
      <c r="E19" s="81">
        <f>1358.87+2996.42</f>
        <v>4355.29</v>
      </c>
      <c r="F19" s="49"/>
      <c r="G19" s="4"/>
      <c r="H19" s="4"/>
      <c r="I19" s="4"/>
      <c r="J19" s="4"/>
    </row>
    <row r="20" spans="1:10" s="26" customFormat="1" ht="15.75" customHeight="1" x14ac:dyDescent="0.3">
      <c r="A20" s="13" t="s">
        <v>55</v>
      </c>
      <c r="B20" s="31" t="s">
        <v>56</v>
      </c>
      <c r="C20" s="46" t="s">
        <v>22</v>
      </c>
      <c r="D20" s="15"/>
      <c r="E20" s="81">
        <v>112576</v>
      </c>
      <c r="F20" s="11"/>
      <c r="G20" s="2"/>
      <c r="H20" s="2"/>
      <c r="I20" s="2"/>
      <c r="J20" s="2"/>
    </row>
    <row r="21" spans="1:10" s="26" customFormat="1" ht="15.75" customHeight="1" x14ac:dyDescent="0.3">
      <c r="A21" s="13" t="s">
        <v>76</v>
      </c>
      <c r="B21" s="31" t="s">
        <v>57</v>
      </c>
      <c r="C21" s="46" t="s">
        <v>22</v>
      </c>
      <c r="D21" s="15"/>
      <c r="E21" s="81">
        <v>30049</v>
      </c>
      <c r="F21" s="11"/>
      <c r="G21" s="2"/>
      <c r="H21" s="2"/>
      <c r="I21" s="2"/>
      <c r="J21" s="2"/>
    </row>
    <row r="22" spans="1:10" s="26" customFormat="1" ht="15.75" customHeight="1" x14ac:dyDescent="0.3">
      <c r="A22" s="13" t="s">
        <v>58</v>
      </c>
      <c r="B22" s="31" t="s">
        <v>57</v>
      </c>
      <c r="C22" s="46" t="s">
        <v>22</v>
      </c>
      <c r="D22" s="15"/>
      <c r="E22" s="81">
        <v>38582.29</v>
      </c>
      <c r="F22" s="11"/>
      <c r="G22" s="2"/>
      <c r="H22" s="2"/>
      <c r="I22" s="2"/>
      <c r="J22" s="2"/>
    </row>
    <row r="23" spans="1:10" s="26" customFormat="1" ht="15.75" customHeight="1" x14ac:dyDescent="0.3">
      <c r="A23" s="13" t="s">
        <v>62</v>
      </c>
      <c r="B23" s="31" t="s">
        <v>63</v>
      </c>
      <c r="C23" s="46" t="s">
        <v>22</v>
      </c>
      <c r="D23" s="15"/>
      <c r="E23" s="81">
        <f>36000*3</f>
        <v>108000</v>
      </c>
      <c r="F23" s="11"/>
      <c r="G23" s="2"/>
      <c r="H23" s="2"/>
      <c r="I23" s="2"/>
      <c r="J23" s="2"/>
    </row>
    <row r="24" spans="1:10" s="26" customFormat="1" ht="15.75" customHeight="1" x14ac:dyDescent="0.3">
      <c r="A24" s="13" t="s">
        <v>59</v>
      </c>
      <c r="B24" s="31" t="s">
        <v>29</v>
      </c>
      <c r="C24" s="46" t="s">
        <v>22</v>
      </c>
      <c r="D24" s="14"/>
      <c r="E24" s="81">
        <v>4500</v>
      </c>
      <c r="F24" s="91"/>
      <c r="G24" s="2"/>
      <c r="H24" s="2"/>
      <c r="I24" s="2"/>
      <c r="J24" s="2"/>
    </row>
    <row r="25" spans="1:10" s="26" customFormat="1" ht="15.75" customHeight="1" x14ac:dyDescent="0.3">
      <c r="A25" s="13" t="s">
        <v>68</v>
      </c>
      <c r="B25" s="31" t="s">
        <v>36</v>
      </c>
      <c r="C25" s="46" t="s">
        <v>22</v>
      </c>
      <c r="D25" s="14"/>
      <c r="E25" s="81">
        <f>12839.1+6467.1+3231.74</f>
        <v>22537.940000000002</v>
      </c>
      <c r="F25" s="11"/>
      <c r="G25" s="2"/>
      <c r="H25" s="2"/>
      <c r="I25" s="2"/>
      <c r="J25" s="2"/>
    </row>
    <row r="26" spans="1:10" s="26" customFormat="1" ht="15.75" customHeight="1" x14ac:dyDescent="0.3">
      <c r="A26" s="13" t="s">
        <v>75</v>
      </c>
      <c r="B26" s="31" t="s">
        <v>36</v>
      </c>
      <c r="C26" s="46" t="s">
        <v>22</v>
      </c>
      <c r="D26" s="14"/>
      <c r="E26" s="81">
        <f>2217.08+1944.24+1064.57</f>
        <v>5225.8899999999994</v>
      </c>
      <c r="F26" s="11"/>
      <c r="G26" s="2"/>
      <c r="H26" s="2"/>
      <c r="I26" s="2"/>
      <c r="J26" s="2"/>
    </row>
    <row r="27" spans="1:10" s="26" customFormat="1" ht="15.75" customHeight="1" x14ac:dyDescent="0.3">
      <c r="A27" s="13" t="s">
        <v>66</v>
      </c>
      <c r="B27" s="31" t="s">
        <v>28</v>
      </c>
      <c r="C27" s="46" t="s">
        <v>22</v>
      </c>
      <c r="D27" s="14"/>
      <c r="E27" s="81">
        <v>134950.15</v>
      </c>
      <c r="F27" s="11"/>
      <c r="G27" s="2"/>
      <c r="H27" s="2"/>
      <c r="I27" s="2"/>
      <c r="J27" s="2"/>
    </row>
    <row r="28" spans="1:10" s="26" customFormat="1" ht="15.75" customHeight="1" x14ac:dyDescent="0.3">
      <c r="A28" s="13" t="s">
        <v>67</v>
      </c>
      <c r="B28" s="31" t="s">
        <v>28</v>
      </c>
      <c r="C28" s="46" t="s">
        <v>22</v>
      </c>
      <c r="D28" s="14"/>
      <c r="E28" s="81">
        <v>9331.82</v>
      </c>
      <c r="F28" s="11"/>
      <c r="G28" s="2"/>
      <c r="H28" s="2"/>
      <c r="I28" s="2"/>
      <c r="J28" s="2"/>
    </row>
    <row r="29" spans="1:10" s="26" customFormat="1" ht="15.75" customHeight="1" x14ac:dyDescent="0.3">
      <c r="A29" s="13" t="s">
        <v>69</v>
      </c>
      <c r="B29" s="31" t="s">
        <v>28</v>
      </c>
      <c r="C29" s="46" t="s">
        <v>22</v>
      </c>
      <c r="D29" s="14"/>
      <c r="E29" s="81">
        <v>12616.4</v>
      </c>
      <c r="F29" s="11"/>
      <c r="G29" s="2"/>
      <c r="H29" s="2"/>
      <c r="I29" s="2"/>
      <c r="J29" s="2"/>
    </row>
    <row r="30" spans="1:10" s="26" customFormat="1" ht="15.75" customHeight="1" x14ac:dyDescent="0.3">
      <c r="A30" s="13" t="s">
        <v>70</v>
      </c>
      <c r="B30" s="31" t="s">
        <v>28</v>
      </c>
      <c r="C30" s="46" t="s">
        <v>22</v>
      </c>
      <c r="D30" s="14"/>
      <c r="E30" s="81">
        <v>3600</v>
      </c>
      <c r="F30" s="11"/>
      <c r="G30" s="2"/>
      <c r="H30" s="2"/>
      <c r="I30" s="2"/>
      <c r="J30" s="2"/>
    </row>
    <row r="31" spans="1:10" s="26" customFormat="1" ht="15.75" customHeight="1" x14ac:dyDescent="0.3">
      <c r="A31" s="33" t="s">
        <v>74</v>
      </c>
      <c r="B31" s="34" t="s">
        <v>28</v>
      </c>
      <c r="C31" s="35" t="s">
        <v>22</v>
      </c>
      <c r="D31" s="18"/>
      <c r="E31" s="82">
        <v>8430.43</v>
      </c>
      <c r="F31" s="11"/>
      <c r="G31" s="2"/>
      <c r="H31" s="2"/>
      <c r="I31" s="2"/>
      <c r="J31" s="2"/>
    </row>
    <row r="32" spans="1:10" s="26" customFormat="1" ht="15.75" customHeight="1" x14ac:dyDescent="0.3">
      <c r="A32" s="33" t="s">
        <v>73</v>
      </c>
      <c r="B32" s="34" t="s">
        <v>16</v>
      </c>
      <c r="C32" s="35" t="s">
        <v>22</v>
      </c>
      <c r="D32" s="18"/>
      <c r="E32" s="82">
        <v>3835.55</v>
      </c>
      <c r="F32" s="11"/>
      <c r="G32" s="2"/>
      <c r="H32" s="2"/>
      <c r="I32" s="2"/>
      <c r="J32" s="2"/>
    </row>
    <row r="33" spans="1:10" s="26" customFormat="1" ht="15.75" customHeight="1" x14ac:dyDescent="0.3">
      <c r="A33" s="33" t="s">
        <v>72</v>
      </c>
      <c r="B33" s="34" t="s">
        <v>16</v>
      </c>
      <c r="C33" s="35" t="s">
        <v>22</v>
      </c>
      <c r="D33" s="18"/>
      <c r="E33" s="82">
        <v>26094.85</v>
      </c>
      <c r="F33" s="11"/>
      <c r="G33" s="2"/>
      <c r="H33" s="2"/>
      <c r="I33" s="2"/>
      <c r="J33" s="2"/>
    </row>
    <row r="34" spans="1:10" s="26" customFormat="1" ht="15.75" customHeight="1" x14ac:dyDescent="0.3">
      <c r="A34" s="33" t="s">
        <v>77</v>
      </c>
      <c r="B34" s="34" t="s">
        <v>78</v>
      </c>
      <c r="C34" s="35" t="s">
        <v>22</v>
      </c>
      <c r="D34" s="18"/>
      <c r="E34" s="82">
        <v>25063.21</v>
      </c>
      <c r="F34" s="11"/>
      <c r="G34" s="2"/>
      <c r="H34" s="2"/>
      <c r="I34" s="2"/>
      <c r="J34" s="2"/>
    </row>
    <row r="35" spans="1:10" s="26" customFormat="1" ht="15.75" customHeight="1" thickBot="1" x14ac:dyDescent="0.35">
      <c r="A35" s="92" t="s">
        <v>71</v>
      </c>
      <c r="B35" s="36" t="s">
        <v>28</v>
      </c>
      <c r="C35" s="37" t="s">
        <v>22</v>
      </c>
      <c r="D35" s="38"/>
      <c r="E35" s="113">
        <v>155825.06</v>
      </c>
      <c r="F35" s="11"/>
      <c r="G35" s="2"/>
      <c r="H35" s="2"/>
      <c r="I35" s="2"/>
      <c r="J35" s="2"/>
    </row>
    <row r="36" spans="1:10" s="30" customFormat="1" ht="16.2" thickBot="1" x14ac:dyDescent="0.35">
      <c r="A36" s="17" t="s">
        <v>54</v>
      </c>
      <c r="B36" s="28"/>
      <c r="C36" s="28" t="s">
        <v>22</v>
      </c>
      <c r="D36" s="21">
        <f>E36/E1/B3</f>
        <v>1.1940064953953349</v>
      </c>
      <c r="E36" s="88">
        <f>D54+D55</f>
        <v>298500</v>
      </c>
      <c r="F36" s="40"/>
      <c r="G36" s="41"/>
      <c r="H36" s="29"/>
      <c r="I36" s="29"/>
      <c r="J36" s="29"/>
    </row>
    <row r="37" spans="1:10" s="22" customFormat="1" ht="17.399999999999999" thickBot="1" x14ac:dyDescent="0.35">
      <c r="A37" s="98" t="s">
        <v>8</v>
      </c>
      <c r="B37" s="99"/>
      <c r="C37" s="100" t="str">
        <f>C36</f>
        <v>руб</v>
      </c>
      <c r="D37" s="101">
        <f>D8+D9+D15+D16+D18+D36+D17</f>
        <v>17.723598864377824</v>
      </c>
      <c r="E37" s="102">
        <f>E8+E9+E15+E16+E18+E36+E17</f>
        <v>4430875.6120000007</v>
      </c>
      <c r="F37" s="52"/>
      <c r="G37" s="5"/>
      <c r="H37" s="2"/>
      <c r="I37" s="2"/>
      <c r="J37" s="2"/>
    </row>
    <row r="38" spans="1:10" s="30" customFormat="1" ht="15.75" customHeight="1" thickBot="1" x14ac:dyDescent="0.35">
      <c r="A38" s="134" t="s">
        <v>27</v>
      </c>
      <c r="B38" s="135"/>
      <c r="C38" s="135"/>
      <c r="D38" s="59" t="s">
        <v>31</v>
      </c>
      <c r="E38" s="60" t="s">
        <v>32</v>
      </c>
      <c r="F38" s="61"/>
      <c r="G38" s="40"/>
      <c r="H38" s="62"/>
      <c r="I38" s="29"/>
      <c r="J38" s="29"/>
    </row>
    <row r="39" spans="1:10" s="67" customFormat="1" ht="15.75" customHeight="1" x14ac:dyDescent="0.3">
      <c r="A39" s="53" t="s">
        <v>50</v>
      </c>
      <c r="B39" s="39"/>
      <c r="C39" s="65" t="s">
        <v>26</v>
      </c>
      <c r="D39" s="124">
        <v>231993</v>
      </c>
      <c r="E39" s="77"/>
      <c r="F39" s="54"/>
      <c r="G39" s="66"/>
      <c r="H39" s="66"/>
      <c r="I39" s="66"/>
      <c r="J39" s="66"/>
    </row>
    <row r="40" spans="1:10" s="67" customFormat="1" ht="15.75" customHeight="1" x14ac:dyDescent="0.3">
      <c r="A40" s="16" t="s">
        <v>13</v>
      </c>
      <c r="B40" s="32"/>
      <c r="C40" s="68" t="s">
        <v>26</v>
      </c>
      <c r="D40" s="125">
        <f>40360/12*E1</f>
        <v>40360</v>
      </c>
      <c r="E40" s="78"/>
      <c r="F40" s="54"/>
      <c r="G40" s="66"/>
      <c r="H40" s="66"/>
      <c r="I40" s="66"/>
      <c r="J40" s="66"/>
    </row>
    <row r="41" spans="1:10" s="67" customFormat="1" ht="15.75" customHeight="1" x14ac:dyDescent="0.3">
      <c r="A41" s="16" t="s">
        <v>37</v>
      </c>
      <c r="B41" s="32"/>
      <c r="C41" s="68" t="s">
        <v>26</v>
      </c>
      <c r="D41" s="125">
        <f>26324.55+26375.92+10771.82</f>
        <v>63472.29</v>
      </c>
      <c r="E41" s="78"/>
      <c r="F41" s="54"/>
      <c r="G41" s="66"/>
      <c r="H41" s="66"/>
      <c r="I41" s="66"/>
      <c r="J41" s="66"/>
    </row>
    <row r="42" spans="1:10" s="70" customFormat="1" ht="15.75" customHeight="1" x14ac:dyDescent="0.3">
      <c r="A42" s="16" t="s">
        <v>33</v>
      </c>
      <c r="B42" s="32"/>
      <c r="C42" s="68" t="s">
        <v>26</v>
      </c>
      <c r="D42" s="125">
        <f>B5</f>
        <v>4256231</v>
      </c>
      <c r="E42" s="78"/>
      <c r="F42" s="55"/>
      <c r="G42" s="69"/>
      <c r="H42" s="69"/>
      <c r="I42" s="69"/>
      <c r="J42" s="69"/>
    </row>
    <row r="43" spans="1:10" s="70" customFormat="1" ht="15.75" customHeight="1" x14ac:dyDescent="0.3">
      <c r="A43" s="63" t="str">
        <f>A37</f>
        <v>итого расходы</v>
      </c>
      <c r="B43" s="64"/>
      <c r="C43" s="71" t="str">
        <f>C42</f>
        <v>руб.</v>
      </c>
      <c r="D43" s="79"/>
      <c r="E43" s="80">
        <f>E37</f>
        <v>4430875.6120000007</v>
      </c>
      <c r="F43" s="55"/>
      <c r="G43" s="69"/>
      <c r="H43" s="69"/>
      <c r="I43" s="69"/>
      <c r="J43" s="69"/>
    </row>
    <row r="44" spans="1:10" s="74" customFormat="1" ht="15.75" customHeight="1" thickBot="1" x14ac:dyDescent="0.35">
      <c r="A44" s="93" t="s">
        <v>15</v>
      </c>
      <c r="B44" s="94"/>
      <c r="C44" s="95" t="s">
        <v>26</v>
      </c>
      <c r="D44" s="96">
        <f>D39+D40+D41+D42-E43</f>
        <v>161180.67799999937</v>
      </c>
      <c r="E44" s="97"/>
      <c r="F44" s="56"/>
      <c r="G44" s="72"/>
      <c r="H44" s="73"/>
      <c r="I44" s="73"/>
      <c r="J44" s="73"/>
    </row>
    <row r="45" spans="1:10" s="22" customFormat="1" ht="15.6" x14ac:dyDescent="0.3">
      <c r="A45" s="131" t="s">
        <v>46</v>
      </c>
      <c r="B45" s="132"/>
      <c r="C45" s="132"/>
      <c r="D45" s="132"/>
      <c r="E45" s="133"/>
      <c r="F45" s="57"/>
      <c r="G45" s="7"/>
      <c r="H45" s="7"/>
      <c r="I45" s="6"/>
      <c r="J45" s="6"/>
    </row>
    <row r="46" spans="1:10" s="26" customFormat="1" ht="15.6" x14ac:dyDescent="0.3">
      <c r="A46" s="45" t="s">
        <v>24</v>
      </c>
      <c r="B46" s="129" t="s">
        <v>38</v>
      </c>
      <c r="C46" s="129" t="s">
        <v>30</v>
      </c>
      <c r="D46" s="136"/>
      <c r="E46" s="137"/>
      <c r="F46" s="7"/>
      <c r="G46" s="7"/>
      <c r="H46" s="7"/>
      <c r="I46" s="6"/>
      <c r="J46" s="6"/>
    </row>
    <row r="47" spans="1:10" s="26" customFormat="1" ht="62.4" x14ac:dyDescent="0.3">
      <c r="A47" s="13"/>
      <c r="B47" s="130"/>
      <c r="C47" s="114" t="s">
        <v>39</v>
      </c>
      <c r="D47" s="114" t="s">
        <v>40</v>
      </c>
      <c r="E47" s="85" t="s">
        <v>34</v>
      </c>
      <c r="F47" s="7"/>
      <c r="G47" s="7"/>
      <c r="H47" s="7"/>
      <c r="I47" s="6"/>
      <c r="J47" s="6"/>
    </row>
    <row r="48" spans="1:10" s="22" customFormat="1" ht="15.75" customHeight="1" x14ac:dyDescent="0.3">
      <c r="A48" s="27" t="s">
        <v>47</v>
      </c>
      <c r="B48" s="75">
        <v>3647148</v>
      </c>
      <c r="C48" s="75">
        <v>3647136</v>
      </c>
      <c r="D48" s="75"/>
      <c r="E48" s="76"/>
      <c r="F48" s="84"/>
      <c r="G48" s="7"/>
      <c r="H48" s="7"/>
      <c r="I48" s="6"/>
      <c r="J48" s="6"/>
    </row>
    <row r="49" spans="1:10" s="22" customFormat="1" ht="15.75" customHeight="1" x14ac:dyDescent="0.3">
      <c r="A49" s="27" t="s">
        <v>48</v>
      </c>
      <c r="B49" s="75">
        <v>1513703</v>
      </c>
      <c r="C49" s="75">
        <v>1491416</v>
      </c>
      <c r="D49" s="75">
        <v>96867</v>
      </c>
      <c r="E49" s="76"/>
      <c r="F49" s="84"/>
      <c r="G49" s="7"/>
      <c r="H49" s="7"/>
      <c r="I49" s="6"/>
      <c r="J49" s="6"/>
    </row>
    <row r="50" spans="1:10" s="22" customFormat="1" ht="15.75" customHeight="1" x14ac:dyDescent="0.3">
      <c r="A50" s="27" t="s">
        <v>41</v>
      </c>
      <c r="B50" s="75">
        <v>389324</v>
      </c>
      <c r="C50" s="75">
        <v>380416</v>
      </c>
      <c r="D50" s="75">
        <v>12720</v>
      </c>
      <c r="E50" s="76"/>
      <c r="F50" s="84"/>
      <c r="G50" s="7"/>
      <c r="H50" s="7"/>
      <c r="I50" s="6"/>
      <c r="J50" s="6"/>
    </row>
    <row r="51" spans="1:10" s="22" customFormat="1" ht="15.75" customHeight="1" x14ac:dyDescent="0.3">
      <c r="A51" s="27" t="s">
        <v>42</v>
      </c>
      <c r="B51" s="75">
        <v>679666</v>
      </c>
      <c r="C51" s="75">
        <v>667222</v>
      </c>
      <c r="D51" s="75">
        <v>29485</v>
      </c>
      <c r="E51" s="76"/>
      <c r="F51" s="84"/>
      <c r="G51" s="7"/>
      <c r="H51" s="7"/>
      <c r="I51" s="6"/>
      <c r="J51" s="6"/>
    </row>
    <row r="52" spans="1:10" s="22" customFormat="1" ht="15.75" customHeight="1" x14ac:dyDescent="0.3">
      <c r="A52" s="27" t="s">
        <v>43</v>
      </c>
      <c r="B52" s="75">
        <v>1589836</v>
      </c>
      <c r="C52" s="75">
        <v>1334975</v>
      </c>
      <c r="D52" s="75">
        <v>289708</v>
      </c>
      <c r="E52" s="76"/>
      <c r="F52" s="84"/>
      <c r="G52" s="7"/>
      <c r="H52" s="7"/>
      <c r="I52" s="6"/>
      <c r="J52" s="6"/>
    </row>
    <row r="53" spans="1:10" s="22" customFormat="1" ht="15.75" customHeight="1" thickBot="1" x14ac:dyDescent="0.35">
      <c r="A53" s="115" t="s">
        <v>49</v>
      </c>
      <c r="B53" s="116">
        <v>731795</v>
      </c>
      <c r="C53" s="116">
        <v>731753</v>
      </c>
      <c r="D53" s="116"/>
      <c r="E53" s="117"/>
      <c r="F53" s="84"/>
      <c r="G53" s="7"/>
      <c r="H53" s="7"/>
      <c r="I53" s="6"/>
      <c r="J53" s="6"/>
    </row>
    <row r="54" spans="1:10" s="22" customFormat="1" ht="16.2" thickBot="1" x14ac:dyDescent="0.35">
      <c r="A54" s="19" t="s">
        <v>25</v>
      </c>
      <c r="B54" s="86">
        <f>SUM(B48:B53)</f>
        <v>8551472</v>
      </c>
      <c r="C54" s="86">
        <f>SUM(C48:C53)</f>
        <v>8252918</v>
      </c>
      <c r="D54" s="86">
        <f>SUM(D48:D53)</f>
        <v>428780</v>
      </c>
      <c r="E54" s="87">
        <f>SUM(E48:E52)</f>
        <v>0</v>
      </c>
      <c r="F54" s="54"/>
    </row>
    <row r="55" spans="1:10" s="67" customFormat="1" ht="15.75" customHeight="1" thickBot="1" x14ac:dyDescent="0.35">
      <c r="A55" s="103" t="s">
        <v>44</v>
      </c>
      <c r="B55" s="104"/>
      <c r="C55" s="104"/>
      <c r="D55" s="104">
        <f>B49+B50+B51+B52-C49-C50-C51-C52-D49-D50-D51-D52-E52-E49-E50-E51</f>
        <v>-130280</v>
      </c>
      <c r="E55" s="105"/>
      <c r="F55" s="121"/>
    </row>
    <row r="56" spans="1:10" s="1" customFormat="1" ht="16.2" x14ac:dyDescent="0.3">
      <c r="A56" s="127" t="s">
        <v>79</v>
      </c>
      <c r="B56" s="128"/>
      <c r="C56" s="128"/>
      <c r="D56" s="54" t="s">
        <v>45</v>
      </c>
      <c r="E56" s="106">
        <v>7613.7</v>
      </c>
      <c r="F56" s="11"/>
      <c r="G56" s="22"/>
      <c r="H56" s="22"/>
    </row>
    <row r="57" spans="1:10" s="22" customFormat="1" ht="16.2" x14ac:dyDescent="0.3">
      <c r="A57" s="127" t="s">
        <v>80</v>
      </c>
      <c r="B57" s="128"/>
      <c r="C57" s="128"/>
      <c r="D57" s="54" t="s">
        <v>45</v>
      </c>
      <c r="E57" s="106">
        <v>7289.16</v>
      </c>
      <c r="F57" s="7"/>
      <c r="G57" s="107"/>
    </row>
    <row r="58" spans="1:10" s="22" customFormat="1" ht="16.2" x14ac:dyDescent="0.3">
      <c r="A58" s="122" t="s">
        <v>81</v>
      </c>
      <c r="B58" s="123"/>
      <c r="C58" s="123"/>
      <c r="D58" s="54" t="s">
        <v>45</v>
      </c>
      <c r="E58" s="106">
        <v>0</v>
      </c>
      <c r="F58" s="7"/>
      <c r="G58" s="107"/>
    </row>
    <row r="59" spans="1:10" s="1" customFormat="1" ht="16.2" x14ac:dyDescent="0.3">
      <c r="A59" s="108" t="s">
        <v>82</v>
      </c>
      <c r="B59" s="109"/>
      <c r="C59" s="109"/>
      <c r="D59" s="110" t="s">
        <v>45</v>
      </c>
      <c r="E59" s="111">
        <f>E57-E58</f>
        <v>7289.16</v>
      </c>
      <c r="F59" s="7"/>
      <c r="G59" s="107"/>
    </row>
    <row r="60" spans="1:10" s="1" customFormat="1" ht="15.6" x14ac:dyDescent="0.3">
      <c r="A60" s="20" t="s">
        <v>9</v>
      </c>
      <c r="B60" s="11"/>
      <c r="C60" s="11"/>
      <c r="D60" s="11"/>
      <c r="E60" s="11"/>
      <c r="F60" s="11"/>
      <c r="G60" s="22"/>
      <c r="H60" s="22"/>
    </row>
  </sheetData>
  <mergeCells count="6">
    <mergeCell ref="A57:C57"/>
    <mergeCell ref="B46:B47"/>
    <mergeCell ref="A45:E45"/>
    <mergeCell ref="A38:C38"/>
    <mergeCell ref="C46:E46"/>
    <mergeCell ref="A56:C56"/>
  </mergeCells>
  <pageMargins left="0.31496062992125984" right="0.31496062992125984" top="0.35433070866141736" bottom="0.35433070866141736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2020-02-27T10:24:45Z</cp:lastPrinted>
  <dcterms:created xsi:type="dcterms:W3CDTF">2016-04-22T06:39:22Z</dcterms:created>
  <dcterms:modified xsi:type="dcterms:W3CDTF">2020-03-18T07:10:18Z</dcterms:modified>
</cp:coreProperties>
</file>