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9\"/>
    </mc:Choice>
  </mc:AlternateContent>
  <bookViews>
    <workbookView xWindow="360" yWindow="48" windowWidth="17400" windowHeight="101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15" i="1" l="1"/>
  <c r="D9" i="1"/>
  <c r="E53" i="1" l="1"/>
  <c r="E20" i="1" l="1"/>
  <c r="E29" i="1" l="1"/>
  <c r="E22" i="1"/>
  <c r="D35" i="1" l="1"/>
  <c r="D34" i="1" l="1"/>
  <c r="B5" i="1" l="1"/>
  <c r="E21" i="1" l="1"/>
  <c r="E27" i="1"/>
  <c r="E18" i="1" l="1"/>
  <c r="D49" i="1"/>
  <c r="D48" i="1"/>
  <c r="E30" i="1" s="1"/>
  <c r="D14" i="1" l="1"/>
  <c r="E48" i="1" l="1"/>
  <c r="C48" i="1"/>
  <c r="B48" i="1"/>
  <c r="E17" i="1" l="1"/>
  <c r="D36" i="1"/>
  <c r="D13" i="1"/>
  <c r="C37" i="1"/>
  <c r="A37" i="1"/>
  <c r="D30" i="1" l="1"/>
  <c r="D11" i="1"/>
  <c r="D12" i="1"/>
  <c r="D10" i="1"/>
  <c r="E16" i="1"/>
  <c r="D15" i="1"/>
  <c r="E8" i="1"/>
  <c r="D18" i="1" l="1"/>
  <c r="D31" i="1" l="1"/>
  <c r="E9" i="1"/>
  <c r="E31" i="1" s="1"/>
  <c r="E37" i="1" l="1"/>
  <c r="E38" i="1" s="1"/>
</calcChain>
</file>

<file path=xl/sharedStrings.xml><?xml version="1.0" encoding="utf-8"?>
<sst xmlns="http://schemas.openxmlformats.org/spreadsheetml/2006/main" count="112" uniqueCount="76">
  <si>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</si>
  <si>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</si>
  <si>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</si>
  <si>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</si>
  <si>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</si>
  <si>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</si>
  <si>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</si>
  <si>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</si>
  <si>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</si>
  <si>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</si>
  <si>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</si>
  <si>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</si>
  <si>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</si>
  <si>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</si>
  <si>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д.29</t>
  </si>
  <si>
    <t>Остаток средств на конец периода (+ есть средства, -задолженность)</t>
  </si>
  <si>
    <t>Цена выполненной работы и услуги в руб.</t>
  </si>
  <si>
    <t>единица измерения работы и услуги</t>
  </si>
  <si>
    <t>руб</t>
  </si>
  <si>
    <t>Кол-во месяцев</t>
  </si>
  <si>
    <t>Начислено за данный период по статье "содержание помещения", руб</t>
  </si>
  <si>
    <t>Стоимость выполн.работы /услуги на 1 кв.м.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</si>
  <si>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</si>
  <si>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</si>
  <si>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</si>
  <si>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</si>
  <si>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</si>
  <si>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</si>
  <si>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</si>
  <si>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</si>
  <si>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</si>
  <si>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</si>
  <si>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*электроизмерительные работы</t>
  </si>
  <si>
    <t>июль</t>
  </si>
  <si>
    <t>Получено средств от применения повыш.коэфф-та к квартирам без ИПУ</t>
  </si>
  <si>
    <t>в теч.года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</si>
  <si>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</si>
  <si>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</si>
  <si>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</si>
  <si>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</si>
  <si>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</si>
  <si>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</si>
  <si>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тыс.руб.</t>
  </si>
  <si>
    <t>Отчет по предоставлению коммунальных услуг по жилым помещениям за 2019 г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</si>
  <si>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</si>
  <si>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</si>
  <si>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</si>
  <si>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>Экономия расходов на коммун.услуги на содерж.общего имущества дома, руб</t>
  </si>
  <si>
    <t>Остаток средств на 01/01/2019 г (+ есть средства, -задолженность)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</si>
  <si>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</si>
  <si>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 Обслуживание спецсчета</t>
  </si>
  <si>
    <t>6.Работы по ремонту общедомового имущества всего, в т.ч.</t>
  </si>
  <si>
    <t>7. Расходы на коммун.услуги в целях содержания общего имущества дома</t>
  </si>
  <si>
    <t>работы по технич.диагностированию внутридомов.газового оборудования</t>
  </si>
  <si>
    <t>февраль</t>
  </si>
  <si>
    <t>замена задвижек в теплоузлах</t>
  </si>
  <si>
    <t>июнь</t>
  </si>
  <si>
    <t>*дератизация и дезинсекция мест общего пользования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</si>
  <si>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</si>
  <si>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ремонт кровли балконных козырьков кв.105</t>
  </si>
  <si>
    <t>ремонт мягкой кровли кв.143,214</t>
  </si>
  <si>
    <t>работы на общедомовой системе ХВС кв.23,26,22</t>
  </si>
  <si>
    <t>авг,сент</t>
  </si>
  <si>
    <t>работы на общедомовой системе канализации кв.256,178,53,67</t>
  </si>
  <si>
    <t>ремонт и восстановление межпанельных швов кв.227</t>
  </si>
  <si>
    <t>октябрь</t>
  </si>
  <si>
    <t>работы на общедомовой системе ГВС кв.201,205,209,213,217,146а,141,183,п.1</t>
  </si>
  <si>
    <t>установка термометров в теплоузлах</t>
  </si>
  <si>
    <t>декабрь</t>
  </si>
  <si>
    <t>работы на общедомовой системе электроснабжения п.7,5</t>
  </si>
  <si>
    <t>сент,дек</t>
  </si>
  <si>
    <t>работы на общедомовой системе отопления кв.141,214,232,67,166,113,180, 209, 284, 192,235,244,54,117,21,260,238</t>
  </si>
  <si>
    <t>Начислено взносов на капит.ремонт по состоянию на 01.01.2020г</t>
  </si>
  <si>
    <t>Поступило взносов на капит.ремонт по состоянию на 01.01.2020г</t>
  </si>
  <si>
    <t>Израсходовано на капремонт со спецсчета в 2019 г</t>
  </si>
  <si>
    <t>Остаток средств на спецсчете на 01.01.2020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</si>
</sst>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/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1" fontId="3" fillId="0" borderId="0" xfId="0" applyNumberFormat="1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vertical="top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6" fillId="0" borderId="2" xfId="0" applyNumberFormat="1" applyFont="1" applyFill="1" applyBorder="1" applyAlignment="1">
      <alignment vertical="top" wrapText="1"/>
    </xf>
    <xf numFmtId="0" fontId="5" fillId="0" borderId="0" xfId="0" applyFont="1" applyFill="1" applyBorder="1"/>
    <xf numFmtId="0" fontId="2" fillId="0" borderId="0" xfId="0" applyFont="1" applyFill="1" applyBorder="1"/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6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1" fontId="5" fillId="0" borderId="14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9" fillId="2" borderId="11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2" fontId="5" fillId="0" borderId="0" xfId="0" applyNumberFormat="1" applyFont="1" applyFill="1" applyAlignment="1">
      <alignment vertical="top" wrapText="1"/>
    </xf>
    <xf numFmtId="0" fontId="7" fillId="0" borderId="15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1" fontId="7" fillId="0" borderId="0" xfId="0" applyNumberFormat="1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9" fillId="2" borderId="1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1" fontId="6" fillId="0" borderId="0" xfId="0" applyNumberFormat="1" applyFont="1" applyFill="1" applyAlignment="1">
      <alignment vertical="top"/>
    </xf>
    <xf numFmtId="0" fontId="0" fillId="0" borderId="0" xfId="0" applyFont="1" applyFill="1"/>
    <xf numFmtId="0" fontId="5" fillId="2" borderId="19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2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7" fillId="0" borderId="16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wrapText="1"/>
    </xf>
    <xf numFmtId="0" fontId="11" fillId="0" borderId="0" xfId="0" applyFont="1" applyFill="1"/>
    <xf numFmtId="0" fontId="7" fillId="0" borderId="1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wrapText="1"/>
    </xf>
    <xf numFmtId="0" fontId="13" fillId="0" borderId="0" xfId="0" applyFont="1" applyFill="1"/>
    <xf numFmtId="1" fontId="7" fillId="0" borderId="11" xfId="0" applyNumberFormat="1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11" fillId="0" borderId="0" xfId="0" applyFont="1" applyFill="1" applyBorder="1"/>
    <xf numFmtId="0" fontId="14" fillId="0" borderId="10" xfId="0" applyFont="1" applyFill="1" applyBorder="1" applyAlignment="1">
      <alignment vertical="top" wrapText="1"/>
    </xf>
    <xf numFmtId="0" fontId="14" fillId="0" borderId="11" xfId="0" applyFont="1" applyFill="1" applyBorder="1" applyAlignment="1">
      <alignment vertical="top" wrapText="1"/>
    </xf>
    <xf numFmtId="0" fontId="14" fillId="0" borderId="11" xfId="0" applyFont="1" applyFill="1" applyBorder="1" applyAlignment="1">
      <alignment horizontal="center" vertical="top" wrapText="1"/>
    </xf>
    <xf numFmtId="2" fontId="14" fillId="0" borderId="11" xfId="0" applyNumberFormat="1" applyFont="1" applyFill="1" applyBorder="1" applyAlignment="1">
      <alignment vertical="top" wrapText="1"/>
    </xf>
    <xf numFmtId="0" fontId="14" fillId="0" borderId="0" xfId="0" applyFont="1" applyFill="1" applyAlignment="1">
      <alignment vertical="top" wrapText="1"/>
    </xf>
    <xf numFmtId="0" fontId="15" fillId="0" borderId="0" xfId="0" applyFont="1" applyFill="1" applyAlignment="1">
      <alignment wrapText="1"/>
    </xf>
    <xf numFmtId="0" fontId="16" fillId="0" borderId="0" xfId="0" applyFont="1" applyFill="1"/>
    <xf numFmtId="165" fontId="6" fillId="0" borderId="1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/>
    </xf>
    <xf numFmtId="165" fontId="7" fillId="0" borderId="16" xfId="1" applyNumberFormat="1" applyFont="1" applyFill="1" applyBorder="1" applyAlignment="1">
      <alignment vertical="top" wrapText="1"/>
    </xf>
    <xf numFmtId="165" fontId="7" fillId="0" borderId="3" xfId="1" applyNumberFormat="1" applyFont="1" applyFill="1" applyBorder="1" applyAlignment="1">
      <alignment vertical="top" wrapText="1"/>
    </xf>
    <xf numFmtId="165" fontId="7" fillId="0" borderId="11" xfId="1" applyNumberFormat="1" applyFont="1" applyFill="1" applyBorder="1" applyAlignment="1">
      <alignment vertical="top" wrapText="1"/>
    </xf>
    <xf numFmtId="165" fontId="7" fillId="0" borderId="12" xfId="1" applyNumberFormat="1" applyFont="1" applyFill="1" applyBorder="1" applyAlignment="1">
      <alignment vertical="top" wrapText="1"/>
    </xf>
    <xf numFmtId="165" fontId="9" fillId="2" borderId="11" xfId="1" applyNumberFormat="1" applyFont="1" applyFill="1" applyBorder="1" applyAlignment="1">
      <alignment vertical="top" wrapText="1"/>
    </xf>
    <xf numFmtId="165" fontId="9" fillId="2" borderId="12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14" fillId="0" borderId="12" xfId="1" applyNumberFormat="1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top" wrapText="1"/>
    </xf>
    <xf numFmtId="165" fontId="5" fillId="0" borderId="14" xfId="1" applyNumberFormat="1" applyFont="1" applyFill="1" applyBorder="1" applyAlignment="1">
      <alignment vertical="top"/>
    </xf>
    <xf numFmtId="165" fontId="5" fillId="0" borderId="21" xfId="1" applyNumberFormat="1" applyFont="1" applyFill="1" applyBorder="1" applyAlignment="1">
      <alignment vertical="top"/>
    </xf>
    <xf numFmtId="0" fontId="6" fillId="0" borderId="1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2" fontId="5" fillId="2" borderId="7" xfId="0" applyNumberFormat="1" applyFont="1" applyFill="1" applyBorder="1" applyAlignment="1">
      <alignment vertical="top" wrapText="1"/>
    </xf>
    <xf numFmtId="165" fontId="5" fillId="2" borderId="8" xfId="1" applyNumberFormat="1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top" wrapText="1"/>
    </xf>
    <xf numFmtId="2" fontId="6" fillId="0" borderId="14" xfId="0" applyNumberFormat="1" applyFont="1" applyFill="1" applyBorder="1" applyAlignment="1">
      <alignment vertical="top" wrapText="1"/>
    </xf>
    <xf numFmtId="164" fontId="5" fillId="0" borderId="14" xfId="1" applyNumberFormat="1" applyFont="1" applyFill="1" applyBorder="1" applyAlignment="1">
      <alignment vertical="top" wrapText="1"/>
    </xf>
    <xf numFmtId="166" fontId="9" fillId="0" borderId="0" xfId="1" applyNumberFormat="1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11" fillId="2" borderId="0" xfId="0" applyFont="1" applyFill="1" applyAlignment="1"/>
    <xf numFmtId="0" fontId="7" fillId="2" borderId="0" xfId="0" applyFont="1" applyFill="1" applyAlignment="1">
      <alignment vertical="top" wrapText="1"/>
    </xf>
    <xf numFmtId="166" fontId="9" fillId="2" borderId="0" xfId="1" applyNumberFormat="1" applyFont="1" applyFill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65" fontId="5" fillId="0" borderId="21" xfId="1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top" wrapText="1"/>
    </xf>
    <xf numFmtId="165" fontId="6" fillId="0" borderId="4" xfId="1" applyNumberFormat="1" applyFont="1" applyFill="1" applyBorder="1" applyAlignment="1">
      <alignment vertical="top"/>
    </xf>
    <xf numFmtId="165" fontId="6" fillId="0" borderId="5" xfId="1" applyNumberFormat="1" applyFont="1" applyFill="1" applyBorder="1" applyAlignment="1">
      <alignment vertical="top"/>
    </xf>
    <xf numFmtId="0" fontId="7" fillId="0" borderId="22" xfId="0" applyFont="1" applyFill="1" applyBorder="1" applyAlignment="1">
      <alignment vertical="top" wrapText="1"/>
    </xf>
    <xf numFmtId="165" fontId="7" fillId="0" borderId="23" xfId="1" applyNumberFormat="1" applyFont="1" applyFill="1" applyBorder="1" applyAlignment="1">
      <alignment vertical="top"/>
    </xf>
    <xf numFmtId="165" fontId="7" fillId="0" borderId="24" xfId="1" applyNumberFormat="1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0" fillId="0" borderId="0" xfId="0" applyFill="1" applyBorder="1"/>
    <xf numFmtId="0" fontId="6" fillId="0" borderId="1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vertical="top" wrapText="1"/>
    </xf>
    <xf numFmtId="2" fontId="6" fillId="0" borderId="11" xfId="0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vertical="top" wrapText="1"/>
    </xf>
    <xf numFmtId="0" fontId="11" fillId="0" borderId="0" xfId="0" applyFont="1" applyAlignment="1"/>
    <xf numFmtId="1" fontId="6" fillId="0" borderId="0" xfId="0" applyNumberFormat="1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0" fontId="7" fillId="0" borderId="0" xfId="0" applyFont="1" applyFill="1"/>
    <xf numFmtId="0" fontId="7" fillId="0" borderId="0" xfId="0" applyFont="1"/>
    <xf numFmtId="0" fontId="11" fillId="0" borderId="0" xfId="0" applyFont="1"/>
    <xf numFmtId="165" fontId="5" fillId="0" borderId="0" xfId="1" applyNumberFormat="1" applyFont="1" applyFill="1" applyAlignment="1">
      <alignment horizontal="right" vertical="top" wrapText="1"/>
    </xf>
    <xf numFmtId="165" fontId="7" fillId="0" borderId="17" xfId="1" applyNumberFormat="1" applyFont="1" applyFill="1" applyBorder="1" applyAlignment="1">
      <alignment vertical="top" wrapText="1"/>
    </xf>
    <xf numFmtId="165" fontId="7" fillId="0" borderId="1" xfId="1" applyNumberFormat="1" applyFont="1" applyFill="1" applyBorder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1" fillId="0" borderId="0" xfId="0" applyFont="1" applyAlignment="1"/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6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topLeftCell="A34" zoomScale="75" zoomScaleNormal="75" workbookViewId="0">
      <selection activeCell="F41" sqref="F41:F50"/>
    </sheetView>
  </sheetViews>
  <sheetFormatPr defaultRowHeight="16.8" x14ac:dyDescent="0.3"/>
  <cols>
    <col min="1" max="1" width="80.44140625" style="11" customWidth="1"/>
    <col min="2" max="2" width="14.6640625" style="11" customWidth="1"/>
    <col min="3" max="4" width="13.6640625" style="11" customWidth="1"/>
    <col min="5" max="5" width="14.44140625" style="11" customWidth="1"/>
    <col min="6" max="6" width="13.109375" style="11" bestFit="1" customWidth="1"/>
    <col min="7" max="9" width="9.109375" style="3"/>
  </cols>
  <sheetData>
    <row r="1" spans="1:10" s="18" customFormat="1" ht="31.2" x14ac:dyDescent="0.3">
      <c r="A1" s="34" t="s">
        <v>10</v>
      </c>
      <c r="B1" s="11"/>
      <c r="C1" s="11">
        <v>2019</v>
      </c>
      <c r="D1" s="35" t="s">
        <v>19</v>
      </c>
      <c r="E1" s="35">
        <v>12</v>
      </c>
      <c r="F1" s="11"/>
      <c r="G1" s="2"/>
      <c r="H1" s="2"/>
      <c r="I1" s="2"/>
    </row>
    <row r="2" spans="1:10" s="18" customFormat="1" x14ac:dyDescent="0.3">
      <c r="A2" s="36" t="s">
        <v>14</v>
      </c>
      <c r="B2" s="11"/>
      <c r="C2" s="11"/>
      <c r="D2" s="11"/>
      <c r="E2" s="11"/>
      <c r="F2" s="11"/>
      <c r="G2" s="2"/>
      <c r="H2" s="2"/>
      <c r="I2" s="2"/>
    </row>
    <row r="3" spans="1:10" s="18" customFormat="1" x14ac:dyDescent="0.3">
      <c r="A3" s="11" t="s">
        <v>22</v>
      </c>
      <c r="B3" s="11">
        <v>15855.63</v>
      </c>
      <c r="C3" s="11"/>
      <c r="D3" s="11"/>
      <c r="E3" s="11"/>
      <c r="F3" s="11"/>
      <c r="G3" s="2"/>
      <c r="H3" s="2"/>
      <c r="I3" s="2"/>
    </row>
    <row r="4" spans="1:10" s="18" customFormat="1" x14ac:dyDescent="0.3">
      <c r="A4" s="11" t="s">
        <v>0</v>
      </c>
      <c r="B4" s="11">
        <v>15.15</v>
      </c>
      <c r="C4" s="11">
        <v>15.21</v>
      </c>
      <c r="D4" s="11"/>
      <c r="E4" s="11"/>
      <c r="F4" s="11"/>
      <c r="G4" s="2"/>
      <c r="H4" s="2"/>
      <c r="I4" s="2"/>
    </row>
    <row r="5" spans="1:10" s="18" customFormat="1" ht="18" customHeight="1" x14ac:dyDescent="0.3">
      <c r="A5" s="11" t="s">
        <v>20</v>
      </c>
      <c r="B5" s="125">
        <f>B4*6*B3+B3*(E1-6)*C4</f>
        <v>2888261.5608000001</v>
      </c>
      <c r="C5" s="37"/>
      <c r="D5" s="37"/>
      <c r="E5" s="11"/>
      <c r="F5" s="37"/>
      <c r="G5" s="11"/>
      <c r="H5" s="2"/>
      <c r="I5" s="2"/>
    </row>
    <row r="6" spans="1:10" s="18" customFormat="1" ht="17.399999999999999" thickBot="1" x14ac:dyDescent="0.35">
      <c r="A6" s="11" t="s">
        <v>1</v>
      </c>
      <c r="B6" s="11">
        <v>100.2</v>
      </c>
      <c r="C6" s="11"/>
      <c r="D6" s="11"/>
      <c r="E6" s="11"/>
      <c r="F6" s="37"/>
      <c r="G6" s="2"/>
      <c r="H6" s="2"/>
      <c r="I6" s="2"/>
    </row>
    <row r="7" spans="1:10" s="20" customFormat="1" ht="62.4" x14ac:dyDescent="0.3">
      <c r="A7" s="8" t="s">
        <v>2</v>
      </c>
      <c r="B7" s="10" t="s">
        <v>11</v>
      </c>
      <c r="C7" s="10" t="s">
        <v>17</v>
      </c>
      <c r="D7" s="10" t="s">
        <v>21</v>
      </c>
      <c r="E7" s="9" t="s">
        <v>16</v>
      </c>
      <c r="F7" s="12"/>
      <c r="G7" s="19"/>
      <c r="H7" s="19"/>
      <c r="I7" s="19"/>
    </row>
    <row r="8" spans="1:10" s="18" customFormat="1" ht="15.75" customHeight="1" x14ac:dyDescent="0.3">
      <c r="A8" s="13" t="s">
        <v>3</v>
      </c>
      <c r="B8" s="25" t="s">
        <v>12</v>
      </c>
      <c r="C8" s="99" t="s">
        <v>18</v>
      </c>
      <c r="D8" s="14">
        <v>1.02</v>
      </c>
      <c r="E8" s="80">
        <f>D8*B3*E1</f>
        <v>194072.9112</v>
      </c>
      <c r="F8" s="11"/>
      <c r="G8" s="2"/>
      <c r="H8" s="2"/>
      <c r="I8" s="2"/>
    </row>
    <row r="9" spans="1:10" s="18" customFormat="1" ht="46.8" x14ac:dyDescent="0.3">
      <c r="A9" s="13" t="s">
        <v>4</v>
      </c>
      <c r="B9" s="25" t="s">
        <v>12</v>
      </c>
      <c r="C9" s="99" t="s">
        <v>18</v>
      </c>
      <c r="D9" s="14">
        <f>5.4+D10+D11+D12+D13+D14+0.03</f>
        <v>7.7377659691436627</v>
      </c>
      <c r="E9" s="80">
        <f>D9*B3*E1</f>
        <v>1472245.8507999999</v>
      </c>
      <c r="F9" s="11"/>
      <c r="G9" s="2"/>
      <c r="H9" s="2"/>
      <c r="I9" s="2"/>
    </row>
    <row r="10" spans="1:10" s="18" customFormat="1" ht="15.75" customHeight="1" x14ac:dyDescent="0.3">
      <c r="A10" s="16" t="s">
        <v>5</v>
      </c>
      <c r="B10" s="25"/>
      <c r="C10" s="99" t="s">
        <v>18</v>
      </c>
      <c r="D10" s="14">
        <f>E10/E1/B3</f>
        <v>0.12067217343828869</v>
      </c>
      <c r="E10" s="80">
        <v>22960</v>
      </c>
      <c r="F10" s="11"/>
      <c r="G10" s="2"/>
      <c r="H10" s="2"/>
      <c r="I10" s="2"/>
    </row>
    <row r="11" spans="1:10" s="18" customFormat="1" ht="15.75" customHeight="1" x14ac:dyDescent="0.3">
      <c r="A11" s="16" t="s">
        <v>6</v>
      </c>
      <c r="B11" s="25"/>
      <c r="C11" s="99" t="s">
        <v>18</v>
      </c>
      <c r="D11" s="14">
        <f>E11/E1/B3</f>
        <v>9.8545437803480532E-2</v>
      </c>
      <c r="E11" s="80">
        <v>18750</v>
      </c>
      <c r="F11" s="11"/>
      <c r="G11" s="2"/>
      <c r="H11" s="2"/>
      <c r="I11" s="2"/>
    </row>
    <row r="12" spans="1:10" s="18" customFormat="1" ht="15.75" customHeight="1" x14ac:dyDescent="0.3">
      <c r="A12" s="16" t="s">
        <v>7</v>
      </c>
      <c r="B12" s="25"/>
      <c r="C12" s="99" t="s">
        <v>18</v>
      </c>
      <c r="D12" s="14">
        <f>E12/B3/E1</f>
        <v>2.063982951166242</v>
      </c>
      <c r="E12" s="80">
        <v>392709</v>
      </c>
      <c r="F12" s="11"/>
      <c r="G12" s="2"/>
      <c r="H12" s="2"/>
      <c r="I12" s="2"/>
    </row>
    <row r="13" spans="1:10" s="18" customFormat="1" ht="15.75" customHeight="1" x14ac:dyDescent="0.3">
      <c r="A13" s="16" t="s">
        <v>32</v>
      </c>
      <c r="B13" s="25"/>
      <c r="C13" s="99" t="s">
        <v>25</v>
      </c>
      <c r="D13" s="14">
        <f>E13/E1/B3</f>
        <v>0</v>
      </c>
      <c r="E13" s="80"/>
      <c r="F13" s="7"/>
      <c r="G13" s="6"/>
    </row>
    <row r="14" spans="1:10" s="110" customFormat="1" ht="15.6" x14ac:dyDescent="0.3">
      <c r="A14" s="16" t="s">
        <v>57</v>
      </c>
      <c r="B14" s="85"/>
      <c r="C14" s="108" t="s">
        <v>18</v>
      </c>
      <c r="D14" s="14">
        <f>E14/B3/E1</f>
        <v>2.4565406735651624E-2</v>
      </c>
      <c r="E14" s="80">
        <v>4674</v>
      </c>
      <c r="F14" s="17"/>
      <c r="G14" s="17"/>
      <c r="H14" s="45"/>
      <c r="I14" s="109"/>
      <c r="J14" s="109"/>
    </row>
    <row r="15" spans="1:10" s="18" customFormat="1" ht="46.8" x14ac:dyDescent="0.3">
      <c r="A15" s="13" t="s">
        <v>58</v>
      </c>
      <c r="B15" s="25" t="s">
        <v>12</v>
      </c>
      <c r="C15" s="99" t="s">
        <v>18</v>
      </c>
      <c r="D15" s="14">
        <f>E15/E1/B3</f>
        <v>5.4402127193936796</v>
      </c>
      <c r="E15" s="80">
        <f>25370*3.4*E1</f>
        <v>1035096</v>
      </c>
      <c r="F15" s="11"/>
      <c r="G15" s="2"/>
      <c r="H15" s="2"/>
      <c r="I15" s="2"/>
    </row>
    <row r="16" spans="1:10" s="18" customFormat="1" ht="31.2" x14ac:dyDescent="0.3">
      <c r="A16" s="13" t="s">
        <v>49</v>
      </c>
      <c r="B16" s="25" t="s">
        <v>12</v>
      </c>
      <c r="C16" s="99" t="s">
        <v>18</v>
      </c>
      <c r="D16" s="14">
        <v>0.49</v>
      </c>
      <c r="E16" s="80">
        <f>D16*B3*E1</f>
        <v>93231.104399999997</v>
      </c>
      <c r="F16" s="11"/>
      <c r="G16" s="2"/>
      <c r="H16" s="2"/>
      <c r="I16" s="2"/>
    </row>
    <row r="17" spans="1:10" s="71" customFormat="1" ht="17.399999999999999" thickBot="1" x14ac:dyDescent="0.35">
      <c r="A17" s="65" t="s">
        <v>50</v>
      </c>
      <c r="B17" s="66" t="s">
        <v>12</v>
      </c>
      <c r="C17" s="67" t="s">
        <v>18</v>
      </c>
      <c r="D17" s="68">
        <v>0.2</v>
      </c>
      <c r="E17" s="81">
        <f>D17*E1*B3</f>
        <v>38053.512000000002</v>
      </c>
      <c r="F17" s="69"/>
      <c r="G17" s="70"/>
      <c r="H17" s="70"/>
      <c r="I17" s="70"/>
    </row>
    <row r="18" spans="1:10" s="18" customFormat="1" x14ac:dyDescent="0.3">
      <c r="A18" s="86" t="s">
        <v>51</v>
      </c>
      <c r="B18" s="87"/>
      <c r="C18" s="87"/>
      <c r="D18" s="88">
        <f>E18/E1/B3</f>
        <v>1.1566659077354016</v>
      </c>
      <c r="E18" s="89">
        <f>E19+E20+E21+E22+E23+E24+E25+E26+E27+E28+E29</f>
        <v>220075.99999999997</v>
      </c>
      <c r="F18" s="11"/>
      <c r="G18" s="2"/>
      <c r="H18" s="2"/>
      <c r="I18" s="2"/>
    </row>
    <row r="19" spans="1:10" s="47" customFormat="1" ht="15.75" customHeight="1" x14ac:dyDescent="0.3">
      <c r="A19" s="13" t="s">
        <v>53</v>
      </c>
      <c r="B19" s="25" t="s">
        <v>54</v>
      </c>
      <c r="C19" s="111" t="s">
        <v>18</v>
      </c>
      <c r="D19" s="15"/>
      <c r="E19" s="80">
        <v>138240</v>
      </c>
      <c r="F19" s="11"/>
      <c r="G19" s="2"/>
      <c r="H19" s="2"/>
      <c r="I19" s="2"/>
    </row>
    <row r="20" spans="1:10" s="21" customFormat="1" ht="31.2" x14ac:dyDescent="0.3">
      <c r="A20" s="13" t="s">
        <v>71</v>
      </c>
      <c r="B20" s="25" t="s">
        <v>35</v>
      </c>
      <c r="C20" s="111" t="s">
        <v>18</v>
      </c>
      <c r="D20" s="15"/>
      <c r="E20" s="80">
        <f>3600.67+807.7+619.97+1405.75+718.54*2+1077.98+1382.82+1436.31+851.11+1322.35+2002.72+2180.92+908.33+1564.92+2297.18+2130.61</f>
        <v>25026.42</v>
      </c>
      <c r="F20" s="36"/>
      <c r="G20" s="4"/>
      <c r="H20" s="4"/>
      <c r="I20" s="4"/>
    </row>
    <row r="21" spans="1:10" s="21" customFormat="1" ht="15.75" customHeight="1" x14ac:dyDescent="0.3">
      <c r="A21" s="13" t="s">
        <v>63</v>
      </c>
      <c r="B21" s="25" t="s">
        <v>35</v>
      </c>
      <c r="C21" s="111" t="s">
        <v>18</v>
      </c>
      <c r="D21" s="15"/>
      <c r="E21" s="80">
        <f>1066.19+2639.74+2011.27+1760.85</f>
        <v>7478.0499999999993</v>
      </c>
      <c r="F21" s="36"/>
      <c r="G21" s="4"/>
      <c r="H21" s="4"/>
      <c r="I21" s="4"/>
    </row>
    <row r="22" spans="1:10" s="47" customFormat="1" ht="15.75" customHeight="1" x14ac:dyDescent="0.3">
      <c r="A22" s="13" t="s">
        <v>66</v>
      </c>
      <c r="B22" s="25" t="s">
        <v>35</v>
      </c>
      <c r="C22" s="111" t="s">
        <v>18</v>
      </c>
      <c r="D22" s="15"/>
      <c r="E22" s="80">
        <f>3805.54+810.81+4229.24+1105.14+1965.31+670.73</f>
        <v>12586.769999999999</v>
      </c>
      <c r="F22" s="11"/>
      <c r="G22" s="2"/>
      <c r="H22" s="2"/>
      <c r="I22" s="2"/>
    </row>
    <row r="23" spans="1:10" s="47" customFormat="1" ht="15.75" customHeight="1" x14ac:dyDescent="0.3">
      <c r="A23" s="13" t="s">
        <v>55</v>
      </c>
      <c r="B23" s="25" t="s">
        <v>56</v>
      </c>
      <c r="C23" s="111" t="s">
        <v>18</v>
      </c>
      <c r="D23" s="14"/>
      <c r="E23" s="80">
        <v>10717.47</v>
      </c>
      <c r="F23" s="11"/>
      <c r="G23" s="2"/>
      <c r="H23" s="2"/>
      <c r="I23" s="2"/>
    </row>
    <row r="24" spans="1:10" s="47" customFormat="1" ht="15.75" customHeight="1" x14ac:dyDescent="0.3">
      <c r="A24" s="13" t="s">
        <v>67</v>
      </c>
      <c r="B24" s="25" t="s">
        <v>68</v>
      </c>
      <c r="C24" s="117" t="s">
        <v>18</v>
      </c>
      <c r="D24" s="14"/>
      <c r="E24" s="80">
        <v>5735.18</v>
      </c>
      <c r="F24" s="11"/>
      <c r="G24" s="2"/>
      <c r="H24" s="2"/>
      <c r="I24" s="2"/>
    </row>
    <row r="25" spans="1:10" s="47" customFormat="1" x14ac:dyDescent="0.3">
      <c r="A25" s="13" t="s">
        <v>59</v>
      </c>
      <c r="B25" s="25" t="s">
        <v>33</v>
      </c>
      <c r="C25" s="111" t="s">
        <v>18</v>
      </c>
      <c r="D25" s="14"/>
      <c r="E25" s="80">
        <v>3690</v>
      </c>
      <c r="F25" s="11"/>
      <c r="G25" s="2"/>
      <c r="H25" s="2"/>
      <c r="I25" s="2"/>
    </row>
    <row r="26" spans="1:10" s="47" customFormat="1" ht="15.75" customHeight="1" x14ac:dyDescent="0.3">
      <c r="A26" s="13" t="s">
        <v>60</v>
      </c>
      <c r="B26" s="25" t="s">
        <v>33</v>
      </c>
      <c r="C26" s="111" t="s">
        <v>18</v>
      </c>
      <c r="D26" s="14"/>
      <c r="E26" s="80">
        <v>9858.3799999999992</v>
      </c>
      <c r="F26" s="11"/>
      <c r="G26" s="2"/>
      <c r="H26" s="2"/>
      <c r="I26" s="2"/>
    </row>
    <row r="27" spans="1:10" s="47" customFormat="1" ht="15.75" customHeight="1" x14ac:dyDescent="0.3">
      <c r="A27" s="13" t="s">
        <v>61</v>
      </c>
      <c r="B27" s="25" t="s">
        <v>62</v>
      </c>
      <c r="C27" s="111" t="s">
        <v>18</v>
      </c>
      <c r="D27" s="14"/>
      <c r="E27" s="80">
        <f>861.73+583.3</f>
        <v>1445.03</v>
      </c>
      <c r="F27" s="11"/>
      <c r="G27" s="2"/>
      <c r="H27" s="2"/>
      <c r="I27" s="2"/>
    </row>
    <row r="28" spans="1:10" s="47" customFormat="1" ht="15.75" customHeight="1" x14ac:dyDescent="0.3">
      <c r="A28" s="13" t="s">
        <v>64</v>
      </c>
      <c r="B28" s="112" t="s">
        <v>65</v>
      </c>
      <c r="C28" s="113" t="s">
        <v>18</v>
      </c>
      <c r="D28" s="114"/>
      <c r="E28" s="115">
        <v>3780</v>
      </c>
      <c r="F28" s="11"/>
      <c r="G28" s="2"/>
      <c r="H28" s="2"/>
      <c r="I28" s="2"/>
    </row>
    <row r="29" spans="1:10" s="47" customFormat="1" ht="15.75" customHeight="1" thickBot="1" x14ac:dyDescent="0.35">
      <c r="A29" s="116" t="s">
        <v>69</v>
      </c>
      <c r="B29" s="112" t="s">
        <v>70</v>
      </c>
      <c r="C29" s="113" t="s">
        <v>18</v>
      </c>
      <c r="D29" s="114"/>
      <c r="E29" s="115">
        <f>771.89+746.81</f>
        <v>1518.6999999999998</v>
      </c>
      <c r="F29" s="11"/>
      <c r="G29" s="2"/>
      <c r="H29" s="2"/>
      <c r="I29" s="2"/>
    </row>
    <row r="30" spans="1:10" s="24" customFormat="1" ht="15.75" customHeight="1" thickBot="1" x14ac:dyDescent="0.35">
      <c r="A30" s="90" t="s">
        <v>52</v>
      </c>
      <c r="B30" s="91"/>
      <c r="C30" s="91" t="s">
        <v>18</v>
      </c>
      <c r="D30" s="92">
        <f>E30/E1/B3</f>
        <v>1.132563007587841</v>
      </c>
      <c r="E30" s="100">
        <f>D48+D49</f>
        <v>215490</v>
      </c>
      <c r="F30" s="30"/>
      <c r="G30" s="31"/>
      <c r="H30" s="23"/>
      <c r="I30" s="23"/>
      <c r="J30" s="23"/>
    </row>
    <row r="31" spans="1:10" s="18" customFormat="1" ht="17.399999999999999" thickBot="1" x14ac:dyDescent="0.35">
      <c r="A31" s="28" t="s">
        <v>8</v>
      </c>
      <c r="B31" s="29"/>
      <c r="C31" s="91" t="s">
        <v>18</v>
      </c>
      <c r="D31" s="93">
        <f>D8+D9+D15+D16+D17+D18+D30</f>
        <v>17.177207603860584</v>
      </c>
      <c r="E31" s="100">
        <f>E8+E9+E15+E16+E17+E18+E30</f>
        <v>3268265.3784000003</v>
      </c>
      <c r="F31" s="38"/>
      <c r="G31" s="5"/>
      <c r="H31" s="2"/>
      <c r="I31" s="2"/>
    </row>
    <row r="32" spans="1:10" s="24" customFormat="1" ht="16.2" thickBot="1" x14ac:dyDescent="0.35">
      <c r="A32" s="135" t="s">
        <v>26</v>
      </c>
      <c r="B32" s="136"/>
      <c r="C32" s="136"/>
      <c r="D32" s="48" t="s">
        <v>28</v>
      </c>
      <c r="E32" s="49" t="s">
        <v>29</v>
      </c>
      <c r="F32" s="50"/>
      <c r="G32" s="30"/>
      <c r="H32" s="51"/>
      <c r="I32" s="23"/>
      <c r="J32" s="23"/>
    </row>
    <row r="33" spans="1:10" s="56" customFormat="1" x14ac:dyDescent="0.3">
      <c r="A33" s="39" t="s">
        <v>48</v>
      </c>
      <c r="B33" s="27"/>
      <c r="C33" s="54" t="s">
        <v>25</v>
      </c>
      <c r="D33" s="74"/>
      <c r="E33" s="126">
        <v>-955018</v>
      </c>
      <c r="F33" s="40"/>
      <c r="G33" s="55"/>
      <c r="H33" s="55"/>
      <c r="I33" s="55"/>
    </row>
    <row r="34" spans="1:10" s="56" customFormat="1" x14ac:dyDescent="0.3">
      <c r="A34" s="16" t="s">
        <v>13</v>
      </c>
      <c r="B34" s="26"/>
      <c r="C34" s="57" t="s">
        <v>25</v>
      </c>
      <c r="D34" s="127">
        <f>37201/12*E1</f>
        <v>37201</v>
      </c>
      <c r="E34" s="75"/>
      <c r="F34" s="40"/>
      <c r="G34" s="55"/>
      <c r="H34" s="55"/>
      <c r="I34" s="55"/>
    </row>
    <row r="35" spans="1:10" s="56" customFormat="1" ht="15.75" customHeight="1" x14ac:dyDescent="0.3">
      <c r="A35" s="16" t="s">
        <v>34</v>
      </c>
      <c r="B35" s="26"/>
      <c r="C35" s="57" t="s">
        <v>25</v>
      </c>
      <c r="D35" s="127">
        <f>13769.34+13890.16+7941.03</f>
        <v>35600.53</v>
      </c>
      <c r="E35" s="75"/>
      <c r="F35" s="41"/>
      <c r="G35" s="55"/>
      <c r="H35" s="55"/>
      <c r="I35" s="55"/>
    </row>
    <row r="36" spans="1:10" s="59" customFormat="1" x14ac:dyDescent="0.3">
      <c r="A36" s="16" t="s">
        <v>30</v>
      </c>
      <c r="B36" s="26"/>
      <c r="C36" s="57" t="s">
        <v>25</v>
      </c>
      <c r="D36" s="127">
        <f>B5</f>
        <v>2888261.5608000001</v>
      </c>
      <c r="E36" s="75"/>
      <c r="F36" s="42"/>
      <c r="G36" s="58"/>
      <c r="H36" s="58"/>
      <c r="I36" s="58"/>
    </row>
    <row r="37" spans="1:10" s="59" customFormat="1" ht="15.75" customHeight="1" x14ac:dyDescent="0.3">
      <c r="A37" s="52" t="str">
        <f>A31</f>
        <v>итого расходы</v>
      </c>
      <c r="B37" s="53"/>
      <c r="C37" s="60" t="str">
        <f>C31</f>
        <v>руб</v>
      </c>
      <c r="D37" s="76"/>
      <c r="E37" s="77">
        <f>E31</f>
        <v>3268265.3784000003</v>
      </c>
      <c r="F37" s="42"/>
      <c r="G37" s="58"/>
      <c r="H37" s="58"/>
      <c r="I37" s="58"/>
    </row>
    <row r="38" spans="1:10" s="64" customFormat="1" ht="15.75" customHeight="1" thickBot="1" x14ac:dyDescent="0.35">
      <c r="A38" s="43" t="s">
        <v>15</v>
      </c>
      <c r="B38" s="32"/>
      <c r="C38" s="61" t="s">
        <v>25</v>
      </c>
      <c r="D38" s="78"/>
      <c r="E38" s="79">
        <f>E33+D34+D35+D36-E37</f>
        <v>-1262220.2876000002</v>
      </c>
      <c r="F38" s="44"/>
      <c r="G38" s="62"/>
      <c r="H38" s="63"/>
      <c r="I38" s="63"/>
      <c r="J38" s="63"/>
    </row>
    <row r="39" spans="1:10" s="18" customFormat="1" ht="15.6" x14ac:dyDescent="0.3">
      <c r="A39" s="132" t="s">
        <v>43</v>
      </c>
      <c r="B39" s="133"/>
      <c r="C39" s="133"/>
      <c r="D39" s="133"/>
      <c r="E39" s="134"/>
      <c r="F39" s="45"/>
      <c r="G39" s="7"/>
      <c r="H39" s="7"/>
      <c r="I39" s="6"/>
      <c r="J39" s="6"/>
    </row>
    <row r="40" spans="1:10" s="47" customFormat="1" ht="15.6" x14ac:dyDescent="0.3">
      <c r="A40" s="33" t="s">
        <v>23</v>
      </c>
      <c r="B40" s="130" t="s">
        <v>36</v>
      </c>
      <c r="C40" s="130" t="s">
        <v>27</v>
      </c>
      <c r="D40" s="137"/>
      <c r="E40" s="138"/>
      <c r="F40" s="7"/>
      <c r="G40" s="7"/>
      <c r="H40" s="7"/>
      <c r="I40" s="6"/>
      <c r="J40" s="6"/>
    </row>
    <row r="41" spans="1:10" s="47" customFormat="1" ht="62.4" x14ac:dyDescent="0.3">
      <c r="A41" s="13"/>
      <c r="B41" s="131"/>
      <c r="C41" s="101" t="s">
        <v>37</v>
      </c>
      <c r="D41" s="101" t="s">
        <v>38</v>
      </c>
      <c r="E41" s="82" t="s">
        <v>31</v>
      </c>
      <c r="F41" s="7"/>
      <c r="G41" s="7"/>
      <c r="H41" s="7"/>
      <c r="I41" s="6"/>
      <c r="J41" s="6"/>
    </row>
    <row r="42" spans="1:10" s="18" customFormat="1" ht="15.75" customHeight="1" x14ac:dyDescent="0.3">
      <c r="A42" s="22" t="s">
        <v>44</v>
      </c>
      <c r="B42" s="72">
        <v>3738383</v>
      </c>
      <c r="C42" s="72">
        <v>3738369</v>
      </c>
      <c r="D42" s="72"/>
      <c r="E42" s="73"/>
      <c r="F42" s="46"/>
      <c r="G42" s="7"/>
      <c r="H42" s="7"/>
      <c r="I42" s="6"/>
      <c r="J42" s="6"/>
    </row>
    <row r="43" spans="1:10" s="18" customFormat="1" ht="15.75" customHeight="1" x14ac:dyDescent="0.3">
      <c r="A43" s="22" t="s">
        <v>45</v>
      </c>
      <c r="B43" s="72">
        <v>1710480</v>
      </c>
      <c r="C43" s="72">
        <v>1668303</v>
      </c>
      <c r="D43" s="72">
        <v>149511</v>
      </c>
      <c r="E43" s="73"/>
      <c r="F43" s="46"/>
      <c r="G43" s="7"/>
      <c r="H43" s="7"/>
      <c r="I43" s="6"/>
      <c r="J43" s="6"/>
    </row>
    <row r="44" spans="1:10" s="18" customFormat="1" ht="15.75" customHeight="1" x14ac:dyDescent="0.3">
      <c r="A44" s="22" t="s">
        <v>39</v>
      </c>
      <c r="B44" s="72">
        <v>352965</v>
      </c>
      <c r="C44" s="72">
        <v>340588</v>
      </c>
      <c r="D44" s="72">
        <v>17540</v>
      </c>
      <c r="E44" s="73"/>
      <c r="F44" s="46"/>
      <c r="G44" s="7"/>
      <c r="H44" s="7"/>
      <c r="I44" s="6"/>
      <c r="J44" s="6"/>
    </row>
    <row r="45" spans="1:10" s="18" customFormat="1" ht="15.75" customHeight="1" x14ac:dyDescent="0.3">
      <c r="A45" s="22" t="s">
        <v>40</v>
      </c>
      <c r="B45" s="72">
        <v>641194</v>
      </c>
      <c r="C45" s="72">
        <v>621217</v>
      </c>
      <c r="D45" s="72">
        <v>40663</v>
      </c>
      <c r="E45" s="73"/>
      <c r="F45" s="46"/>
      <c r="G45" s="7"/>
      <c r="H45" s="7"/>
      <c r="I45" s="6"/>
      <c r="J45" s="6"/>
    </row>
    <row r="46" spans="1:10" s="18" customFormat="1" ht="15.75" customHeight="1" x14ac:dyDescent="0.3">
      <c r="A46" s="22" t="s">
        <v>41</v>
      </c>
      <c r="B46" s="72">
        <v>1400280</v>
      </c>
      <c r="C46" s="72">
        <v>1258774</v>
      </c>
      <c r="D46" s="72">
        <v>165050</v>
      </c>
      <c r="E46" s="73">
        <v>547</v>
      </c>
      <c r="F46" s="46"/>
      <c r="G46" s="7"/>
      <c r="H46" s="7"/>
      <c r="I46" s="6"/>
      <c r="J46" s="6"/>
    </row>
    <row r="47" spans="1:10" s="18" customFormat="1" ht="15.75" customHeight="1" thickBot="1" x14ac:dyDescent="0.35">
      <c r="A47" s="102" t="s">
        <v>46</v>
      </c>
      <c r="B47" s="103">
        <v>680377</v>
      </c>
      <c r="C47" s="103">
        <v>680415</v>
      </c>
      <c r="D47" s="103"/>
      <c r="E47" s="104"/>
      <c r="F47" s="46"/>
      <c r="G47" s="7"/>
      <c r="H47" s="7"/>
      <c r="I47" s="6"/>
      <c r="J47" s="6"/>
    </row>
    <row r="48" spans="1:10" s="18" customFormat="1" ht="16.2" thickBot="1" x14ac:dyDescent="0.35">
      <c r="A48" s="28" t="s">
        <v>24</v>
      </c>
      <c r="B48" s="83">
        <f>SUM(B42:B47)</f>
        <v>8523679</v>
      </c>
      <c r="C48" s="83">
        <f>SUM(C42:C47)</f>
        <v>8307666</v>
      </c>
      <c r="D48" s="83">
        <f>SUM(D42:D47)</f>
        <v>372764</v>
      </c>
      <c r="E48" s="84">
        <f>SUM(E42:E46)</f>
        <v>547</v>
      </c>
      <c r="F48" s="40"/>
    </row>
    <row r="49" spans="1:9" s="56" customFormat="1" ht="15.75" customHeight="1" thickBot="1" x14ac:dyDescent="0.35">
      <c r="A49" s="105" t="s">
        <v>47</v>
      </c>
      <c r="B49" s="106"/>
      <c r="C49" s="106"/>
      <c r="D49" s="106">
        <f>B43+B44+B45+B46-C43-C44-C45-C46-D43-D44-D45-D46-E46-E43-E44-E45</f>
        <v>-157274</v>
      </c>
      <c r="E49" s="107"/>
      <c r="F49" s="120"/>
    </row>
    <row r="50" spans="1:9" s="124" customFormat="1" ht="16.2" x14ac:dyDescent="0.3">
      <c r="A50" s="128" t="s">
        <v>72</v>
      </c>
      <c r="B50" s="129"/>
      <c r="C50" s="129"/>
      <c r="D50" s="40" t="s">
        <v>42</v>
      </c>
      <c r="E50" s="94">
        <v>5816.8</v>
      </c>
      <c r="F50" s="121"/>
      <c r="G50" s="122"/>
      <c r="H50" s="123"/>
      <c r="I50" s="123"/>
    </row>
    <row r="51" spans="1:9" s="124" customFormat="1" ht="16.2" x14ac:dyDescent="0.3">
      <c r="A51" s="128" t="s">
        <v>73</v>
      </c>
      <c r="B51" s="129"/>
      <c r="C51" s="129"/>
      <c r="D51" s="40" t="s">
        <v>42</v>
      </c>
      <c r="E51" s="94">
        <v>5415.26</v>
      </c>
      <c r="F51" s="121"/>
      <c r="G51" s="122"/>
      <c r="H51" s="123"/>
      <c r="I51" s="123"/>
    </row>
    <row r="52" spans="1:9" s="124" customFormat="1" ht="16.2" x14ac:dyDescent="0.3">
      <c r="A52" s="118" t="s">
        <v>74</v>
      </c>
      <c r="B52" s="119"/>
      <c r="C52" s="119"/>
      <c r="D52" s="40" t="s">
        <v>42</v>
      </c>
      <c r="E52" s="94">
        <v>0</v>
      </c>
      <c r="F52" s="121"/>
      <c r="G52" s="122"/>
      <c r="H52" s="123"/>
      <c r="I52" s="123"/>
    </row>
    <row r="53" spans="1:9" s="124" customFormat="1" ht="16.2" x14ac:dyDescent="0.3">
      <c r="A53" s="95" t="s">
        <v>75</v>
      </c>
      <c r="B53" s="96"/>
      <c r="C53" s="96"/>
      <c r="D53" s="97" t="s">
        <v>42</v>
      </c>
      <c r="E53" s="98">
        <f>E51</f>
        <v>5415.26</v>
      </c>
      <c r="F53" s="121"/>
      <c r="G53" s="122"/>
      <c r="H53" s="123"/>
      <c r="I53" s="123"/>
    </row>
    <row r="54" spans="1:9" s="1" customFormat="1" ht="15.6" x14ac:dyDescent="0.3">
      <c r="A54" s="17" t="s">
        <v>9</v>
      </c>
      <c r="B54" s="11"/>
      <c r="C54" s="11"/>
      <c r="D54" s="11"/>
      <c r="E54" s="11"/>
      <c r="F54" s="11"/>
      <c r="G54" s="18"/>
      <c r="H54" s="18"/>
    </row>
  </sheetData>
  <mergeCells count="6">
    <mergeCell ref="A50:C50"/>
    <mergeCell ref="A51:C51"/>
    <mergeCell ref="B40:B41"/>
    <mergeCell ref="A39:E39"/>
    <mergeCell ref="A32:C32"/>
    <mergeCell ref="C40:E40"/>
  </mergeCells>
  <pageMargins left="0.31496062992125984" right="0.31496062992125984" top="0.35433070866141736" bottom="0.35433070866141736" header="0.11811023622047245" footer="0.11811023622047245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2020-02-27T10:56:25Z</cp:lastPrinted>
  <dcterms:created xsi:type="dcterms:W3CDTF">2016-04-22T06:39:22Z</dcterms:created>
  <dcterms:modified xsi:type="dcterms:W3CDTF">2020-03-05T10:59:09Z</dcterms:modified>
</cp:coreProperties>
</file>