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5" i="1" l="1"/>
  <c r="D9" i="1"/>
  <c r="C27" i="1" l="1"/>
  <c r="E17" i="1" l="1"/>
  <c r="E18" i="1" l="1"/>
  <c r="D31" i="1" l="1"/>
  <c r="D30" i="1" l="1"/>
  <c r="E20" i="1" l="1"/>
  <c r="E19" i="1"/>
  <c r="E22" i="1" l="1"/>
  <c r="D45" i="1" l="1"/>
  <c r="D44" i="1"/>
  <c r="E26" i="1" s="1"/>
  <c r="D14" i="1" l="1"/>
  <c r="E44" i="1" l="1"/>
  <c r="C44" i="1"/>
  <c r="B44" i="1"/>
  <c r="C21" i="1" l="1"/>
  <c r="D15" i="1" l="1"/>
  <c r="D13" i="1"/>
  <c r="C33" i="1"/>
  <c r="A33" i="1"/>
  <c r="D11" i="1"/>
  <c r="E16" i="1"/>
  <c r="D12" i="1"/>
  <c r="D10" i="1"/>
  <c r="E8" i="1"/>
  <c r="D32" i="1"/>
  <c r="D26" i="1" l="1"/>
  <c r="D17" i="1"/>
  <c r="D27" i="1" l="1"/>
  <c r="E9" i="1"/>
  <c r="E27" i="1" s="1"/>
  <c r="E33" i="1" l="1"/>
  <c r="D34" i="1" s="1"/>
</calcChain>
</file>

<file path=xl/sharedStrings.xml><?xml version="1.0" encoding="utf-8"?>
<sst xmlns="http://schemas.openxmlformats.org/spreadsheetml/2006/main" count="90" uniqueCount="67">
  <si>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</si>
  <si>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</si>
  <si>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</si>
  <si>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</si>
  <si>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</si>
  <si>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</si>
  <si>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</si>
  <si>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</si>
  <si>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</si>
  <si>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</si>
  <si>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</si>
  <si>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</si>
  <si>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</si>
  <si>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</si>
  <si>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ул.Университетская,  д.31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</si>
  <si>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</si>
  <si>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</si>
  <si>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</si>
  <si>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</si>
  <si>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</si>
  <si>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</si>
  <si>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</si>
  <si>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</si>
  <si>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</si>
  <si>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</si>
  <si>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</si>
  <si>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</si>
  <si>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</si>
  <si>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</si>
  <si>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</si>
  <si>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</si>
  <si>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</si>
  <si>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</si>
  <si>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</si>
  <si>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июль,окт</t>
  </si>
  <si>
    <t>июнь,окт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</si>
  <si>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</si>
  <si>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</si>
  <si>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</si>
  <si>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</si>
  <si>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</si>
  <si>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</si>
  <si>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</si>
  <si>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</si>
  <si>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в теч.года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</si>
  <si>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</si>
  <si>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</si>
  <si>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</si>
  <si>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</si>
  <si>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</si>
  <si>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</si>
  <si>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</si>
  <si>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</si>
  <si>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</si>
  <si>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</si>
  <si>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июль</t>
  </si>
  <si>
    <t>замена задвижек в теплоузлах</t>
  </si>
  <si>
    <t>август</t>
  </si>
  <si>
    <t>ремонт входных площадок п.1,4,5</t>
  </si>
  <si>
    <t>ремонт и обследование лифтов п.1,2,3,4,5,6</t>
  </si>
  <si>
    <t>авг,сент</t>
  </si>
  <si>
    <t>работы на общедомовой системе канализации кв.188</t>
  </si>
  <si>
    <t>ремонт и восстановление межпанельных швов кв.216,201,108</t>
  </si>
  <si>
    <t>ремонт кровли балконных козырьков кв.179,108,216</t>
  </si>
  <si>
    <t>замена светильника п.5</t>
  </si>
  <si>
    <t>декабрь</t>
  </si>
  <si>
    <t>работы на общедомовой системе отопления кв.11,53,178,165,78,27,104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</si>
</sst>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2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7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horizontal="center" vertical="top" wrapText="1"/>
    </xf>
    <xf numFmtId="2" fontId="4" fillId="2" borderId="15" xfId="0" applyNumberFormat="1" applyFont="1" applyFill="1" applyBorder="1" applyAlignment="1">
      <alignment vertical="top" wrapText="1"/>
    </xf>
    <xf numFmtId="165" fontId="4" fillId="2" borderId="15" xfId="1" applyNumberFormat="1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165" fontId="6" fillId="0" borderId="23" xfId="1" applyNumberFormat="1" applyFont="1" applyFill="1" applyBorder="1" applyAlignment="1">
      <alignment vertical="top"/>
    </xf>
    <xf numFmtId="165" fontId="6" fillId="0" borderId="24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1" fontId="5" fillId="0" borderId="0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4" xfId="0" applyNumberFormat="1" applyFont="1" applyFill="1" applyBorder="1" applyAlignment="1">
      <alignment vertical="top" wrapText="1"/>
    </xf>
    <xf numFmtId="165" fontId="4" fillId="0" borderId="15" xfId="1" applyNumberFormat="1" applyFont="1" applyFill="1" applyBorder="1" applyAlignment="1">
      <alignment vertical="top" wrapText="1"/>
    </xf>
    <xf numFmtId="165" fontId="6" fillId="0" borderId="17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28" zoomScale="75" zoomScaleNormal="75" workbookViewId="0">
      <selection activeCell="F37" sqref="F37:F48"/>
    </sheetView>
  </sheetViews>
  <sheetFormatPr defaultRowHeight="15.6" x14ac:dyDescent="0.3"/>
  <cols>
    <col min="1" max="1" width="80.109375" style="9" customWidth="1"/>
    <col min="2" max="2" width="14.5546875" style="9" customWidth="1"/>
    <col min="3" max="3" width="13.6640625" style="9" customWidth="1"/>
    <col min="4" max="5" width="14.109375" style="9" customWidth="1"/>
    <col min="6" max="6" width="11.88671875" style="5" bestFit="1" customWidth="1"/>
  </cols>
  <sheetData>
    <row r="1" spans="1:10" s="17" customFormat="1" ht="31.2" x14ac:dyDescent="0.3">
      <c r="A1" s="32" t="s">
        <v>10</v>
      </c>
      <c r="B1" s="9"/>
      <c r="C1" s="9">
        <v>2019</v>
      </c>
      <c r="D1" s="33" t="s">
        <v>19</v>
      </c>
      <c r="E1" s="33">
        <v>12</v>
      </c>
      <c r="F1" s="5"/>
    </row>
    <row r="2" spans="1:10" s="17" customFormat="1" x14ac:dyDescent="0.3">
      <c r="A2" s="34" t="s">
        <v>14</v>
      </c>
      <c r="B2" s="9"/>
      <c r="C2" s="9"/>
      <c r="D2" s="9"/>
      <c r="E2" s="9"/>
      <c r="F2" s="5"/>
    </row>
    <row r="3" spans="1:10" s="17" customFormat="1" x14ac:dyDescent="0.3">
      <c r="A3" s="9" t="s">
        <v>23</v>
      </c>
      <c r="B3" s="9">
        <v>11848.2</v>
      </c>
      <c r="C3" s="9"/>
      <c r="D3" s="9"/>
      <c r="E3" s="9"/>
      <c r="F3" s="5"/>
    </row>
    <row r="4" spans="1:10" s="17" customFormat="1" x14ac:dyDescent="0.3">
      <c r="A4" s="9" t="s">
        <v>0</v>
      </c>
      <c r="B4" s="9">
        <v>17.420000000000002</v>
      </c>
      <c r="C4" s="9">
        <v>17.48</v>
      </c>
      <c r="D4" s="9"/>
      <c r="E4" s="9"/>
      <c r="F4" s="5"/>
    </row>
    <row r="5" spans="1:10" s="17" customFormat="1" x14ac:dyDescent="0.3">
      <c r="A5" s="9" t="s">
        <v>20</v>
      </c>
      <c r="B5" s="106">
        <v>2480950.21</v>
      </c>
      <c r="C5" s="35"/>
      <c r="D5" s="35"/>
      <c r="E5" s="9"/>
      <c r="F5" s="35"/>
      <c r="G5" s="9"/>
    </row>
    <row r="6" spans="1:10" s="17" customFormat="1" ht="16.2" thickBot="1" x14ac:dyDescent="0.35">
      <c r="A6" s="9" t="s">
        <v>1</v>
      </c>
      <c r="B6" s="9">
        <v>102.03</v>
      </c>
      <c r="C6" s="9"/>
      <c r="D6" s="9"/>
      <c r="E6" s="9"/>
      <c r="F6" s="35"/>
    </row>
    <row r="7" spans="1:10" s="18" customFormat="1" ht="66" customHeight="1" x14ac:dyDescent="0.3">
      <c r="A7" s="6" t="s">
        <v>2</v>
      </c>
      <c r="B7" s="8" t="s">
        <v>11</v>
      </c>
      <c r="C7" s="8" t="s">
        <v>17</v>
      </c>
      <c r="D7" s="8" t="s">
        <v>21</v>
      </c>
      <c r="E7" s="7" t="s">
        <v>18</v>
      </c>
      <c r="F7" s="10"/>
    </row>
    <row r="8" spans="1:10" s="17" customFormat="1" ht="15.75" customHeight="1" x14ac:dyDescent="0.3">
      <c r="A8" s="11" t="s">
        <v>3</v>
      </c>
      <c r="B8" s="22" t="s">
        <v>12</v>
      </c>
      <c r="C8" s="90" t="s">
        <v>22</v>
      </c>
      <c r="D8" s="12">
        <v>1.02</v>
      </c>
      <c r="E8" s="74">
        <f>D8*B3*E1</f>
        <v>145021.96799999999</v>
      </c>
      <c r="F8" s="5"/>
    </row>
    <row r="9" spans="1:10" s="17" customFormat="1" ht="46.8" x14ac:dyDescent="0.3">
      <c r="A9" s="11" t="s">
        <v>4</v>
      </c>
      <c r="B9" s="22" t="s">
        <v>12</v>
      </c>
      <c r="C9" s="90" t="s">
        <v>22</v>
      </c>
      <c r="D9" s="12">
        <f>5.4+D10+D11+D12+D13+D14+0.03</f>
        <v>7.6454842085717676</v>
      </c>
      <c r="E9" s="74">
        <f>D9*E1*B3</f>
        <v>1087022.7120000003</v>
      </c>
      <c r="F9" s="5"/>
    </row>
    <row r="10" spans="1:10" s="17" customFormat="1" ht="15.75" customHeight="1" x14ac:dyDescent="0.3">
      <c r="A10" s="14" t="s">
        <v>5</v>
      </c>
      <c r="B10" s="22"/>
      <c r="C10" s="90" t="s">
        <v>22</v>
      </c>
      <c r="D10" s="12">
        <f>E10/E1/B3</f>
        <v>0.13736263736263735</v>
      </c>
      <c r="E10" s="74">
        <v>19530</v>
      </c>
      <c r="F10" s="5"/>
    </row>
    <row r="11" spans="1:10" s="17" customFormat="1" ht="15.75" customHeight="1" x14ac:dyDescent="0.3">
      <c r="A11" s="14" t="s">
        <v>6</v>
      </c>
      <c r="B11" s="22"/>
      <c r="C11" s="90" t="s">
        <v>22</v>
      </c>
      <c r="D11" s="12">
        <f>E11/E1/B3</f>
        <v>8.219954648526076E-2</v>
      </c>
      <c r="E11" s="74">
        <v>11687</v>
      </c>
      <c r="F11" s="5"/>
    </row>
    <row r="12" spans="1:10" s="17" customFormat="1" ht="15.75" customHeight="1" x14ac:dyDescent="0.3">
      <c r="A12" s="14" t="s">
        <v>7</v>
      </c>
      <c r="B12" s="22"/>
      <c r="C12" s="90" t="s">
        <v>22</v>
      </c>
      <c r="D12" s="12">
        <f>E12/B3/E1</f>
        <v>1.9660651688301458</v>
      </c>
      <c r="E12" s="74">
        <v>279532</v>
      </c>
      <c r="F12" s="5"/>
    </row>
    <row r="13" spans="1:10" s="17" customFormat="1" ht="15.75" customHeight="1" x14ac:dyDescent="0.3">
      <c r="A13" s="14" t="s">
        <v>33</v>
      </c>
      <c r="B13" s="22"/>
      <c r="C13" s="90" t="s">
        <v>26</v>
      </c>
      <c r="D13" s="12">
        <f>E13/E1/B3</f>
        <v>0</v>
      </c>
      <c r="E13" s="74"/>
      <c r="F13" s="5"/>
      <c r="G13" s="4"/>
    </row>
    <row r="14" spans="1:10" s="97" customFormat="1" x14ac:dyDescent="0.3">
      <c r="A14" s="14" t="s">
        <v>53</v>
      </c>
      <c r="B14" s="81"/>
      <c r="C14" s="95" t="s">
        <v>22</v>
      </c>
      <c r="D14" s="12">
        <f>E14/B3/E1</f>
        <v>2.9856855893722251E-2</v>
      </c>
      <c r="E14" s="74">
        <v>4245</v>
      </c>
      <c r="F14" s="16"/>
      <c r="G14" s="16"/>
      <c r="H14" s="44"/>
      <c r="I14" s="96"/>
      <c r="J14" s="96"/>
    </row>
    <row r="15" spans="1:10" s="17" customFormat="1" ht="46.8" x14ac:dyDescent="0.3">
      <c r="A15" s="11" t="s">
        <v>54</v>
      </c>
      <c r="B15" s="22" t="s">
        <v>12</v>
      </c>
      <c r="C15" s="90" t="s">
        <v>22</v>
      </c>
      <c r="D15" s="12">
        <f>E15/E1/B3</f>
        <v>5.6101348728076834</v>
      </c>
      <c r="E15" s="74">
        <f>19550*3.4*E1</f>
        <v>797640</v>
      </c>
      <c r="F15" s="5"/>
    </row>
    <row r="16" spans="1:10" s="17" customFormat="1" ht="31.8" thickBot="1" x14ac:dyDescent="0.35">
      <c r="A16" s="24" t="s">
        <v>50</v>
      </c>
      <c r="B16" s="25" t="s">
        <v>12</v>
      </c>
      <c r="C16" s="26" t="s">
        <v>22</v>
      </c>
      <c r="D16" s="15">
        <v>0.49</v>
      </c>
      <c r="E16" s="75">
        <f>D16*E1*B3</f>
        <v>69667.415999999997</v>
      </c>
      <c r="F16" s="5"/>
    </row>
    <row r="17" spans="1:10" s="17" customFormat="1" x14ac:dyDescent="0.3">
      <c r="A17" s="63" t="s">
        <v>51</v>
      </c>
      <c r="B17" s="64"/>
      <c r="C17" s="64"/>
      <c r="D17" s="65">
        <f>E17/E1/B3</f>
        <v>1.1034594565700555</v>
      </c>
      <c r="E17" s="76">
        <f>E18+E19+E20+E21+E22+E23+E24+E25</f>
        <v>156888.1</v>
      </c>
      <c r="F17" s="5"/>
    </row>
    <row r="18" spans="1:10" s="47" customFormat="1" x14ac:dyDescent="0.3">
      <c r="A18" s="11" t="s">
        <v>66</v>
      </c>
      <c r="B18" s="22" t="s">
        <v>44</v>
      </c>
      <c r="C18" s="90" t="s">
        <v>22</v>
      </c>
      <c r="D18" s="13"/>
      <c r="E18" s="74">
        <f>2891.89+1198.2+1407.14+4230.92+803.19+2970.12+1951.4</f>
        <v>15452.860000000002</v>
      </c>
      <c r="F18" s="5"/>
    </row>
    <row r="19" spans="1:10" s="47" customFormat="1" x14ac:dyDescent="0.3">
      <c r="A19" s="11" t="s">
        <v>62</v>
      </c>
      <c r="B19" s="22" t="s">
        <v>35</v>
      </c>
      <c r="C19" s="90" t="s">
        <v>22</v>
      </c>
      <c r="D19" s="13"/>
      <c r="E19" s="74">
        <f>2700+12240+11340</f>
        <v>26280</v>
      </c>
      <c r="F19" s="5"/>
    </row>
    <row r="20" spans="1:10" s="3" customFormat="1" x14ac:dyDescent="0.3">
      <c r="A20" s="11" t="s">
        <v>63</v>
      </c>
      <c r="B20" s="22" t="s">
        <v>34</v>
      </c>
      <c r="C20" s="90" t="s">
        <v>22</v>
      </c>
      <c r="D20" s="13"/>
      <c r="E20" s="74">
        <f>2100+3900+3900</f>
        <v>9900</v>
      </c>
      <c r="F20" s="36"/>
    </row>
    <row r="21" spans="1:10" s="3" customFormat="1" x14ac:dyDescent="0.3">
      <c r="A21" s="11" t="s">
        <v>56</v>
      </c>
      <c r="B21" s="22" t="s">
        <v>55</v>
      </c>
      <c r="C21" s="90" t="str">
        <f>C20</f>
        <v>руб</v>
      </c>
      <c r="D21" s="13"/>
      <c r="E21" s="74">
        <v>29155.73</v>
      </c>
      <c r="F21" s="36"/>
    </row>
    <row r="22" spans="1:10" s="3" customFormat="1" x14ac:dyDescent="0.3">
      <c r="A22" s="11" t="s">
        <v>59</v>
      </c>
      <c r="B22" s="22" t="s">
        <v>60</v>
      </c>
      <c r="C22" s="90" t="s">
        <v>22</v>
      </c>
      <c r="D22" s="13"/>
      <c r="E22" s="74">
        <f>2*36000</f>
        <v>72000</v>
      </c>
      <c r="F22" s="36"/>
    </row>
    <row r="23" spans="1:10" s="47" customFormat="1" x14ac:dyDescent="0.3">
      <c r="A23" s="11" t="s">
        <v>58</v>
      </c>
      <c r="B23" s="22" t="s">
        <v>57</v>
      </c>
      <c r="C23" s="90" t="s">
        <v>22</v>
      </c>
      <c r="D23" s="13"/>
      <c r="E23" s="74">
        <v>986.9</v>
      </c>
      <c r="F23" s="5"/>
    </row>
    <row r="24" spans="1:10" s="47" customFormat="1" x14ac:dyDescent="0.3">
      <c r="A24" s="11" t="s">
        <v>61</v>
      </c>
      <c r="B24" s="22" t="s">
        <v>16</v>
      </c>
      <c r="C24" s="90" t="s">
        <v>22</v>
      </c>
      <c r="D24" s="13"/>
      <c r="E24" s="74">
        <v>2070.91</v>
      </c>
      <c r="F24" s="5"/>
    </row>
    <row r="25" spans="1:10" s="47" customFormat="1" ht="15.75" customHeight="1" thickBot="1" x14ac:dyDescent="0.35">
      <c r="A25" s="24" t="s">
        <v>64</v>
      </c>
      <c r="B25" s="25" t="s">
        <v>65</v>
      </c>
      <c r="C25" s="26" t="s">
        <v>22</v>
      </c>
      <c r="D25" s="99"/>
      <c r="E25" s="75">
        <v>1041.7</v>
      </c>
      <c r="F25" s="5"/>
    </row>
    <row r="26" spans="1:10" s="21" customFormat="1" ht="16.2" thickBot="1" x14ac:dyDescent="0.35">
      <c r="A26" s="100" t="s">
        <v>52</v>
      </c>
      <c r="B26" s="101"/>
      <c r="C26" s="101" t="s">
        <v>22</v>
      </c>
      <c r="D26" s="102">
        <f>E26/E1/B3</f>
        <v>1.4077454803261253</v>
      </c>
      <c r="E26" s="103">
        <f>D44+D45</f>
        <v>200151</v>
      </c>
      <c r="F26" s="30"/>
      <c r="G26" s="31"/>
      <c r="H26" s="20"/>
      <c r="I26" s="20"/>
      <c r="J26" s="20"/>
    </row>
    <row r="27" spans="1:10" s="17" customFormat="1" ht="18.75" customHeight="1" thickBot="1" x14ac:dyDescent="0.35">
      <c r="A27" s="82" t="s">
        <v>8</v>
      </c>
      <c r="B27" s="83"/>
      <c r="C27" s="84" t="str">
        <f>C26</f>
        <v>руб</v>
      </c>
      <c r="D27" s="85">
        <f>D8+D9+D15+D16+D17+D26</f>
        <v>17.276824018275629</v>
      </c>
      <c r="E27" s="86">
        <f>E8+E9+E15+E16+E17+E26</f>
        <v>2456391.1960000005</v>
      </c>
      <c r="F27" s="37"/>
      <c r="G27" s="2"/>
    </row>
    <row r="28" spans="1:10" s="21" customFormat="1" ht="16.2" thickBot="1" x14ac:dyDescent="0.35">
      <c r="A28" s="112" t="s">
        <v>27</v>
      </c>
      <c r="B28" s="113"/>
      <c r="C28" s="113"/>
      <c r="D28" s="48" t="s">
        <v>29</v>
      </c>
      <c r="E28" s="49" t="s">
        <v>30</v>
      </c>
      <c r="F28" s="50"/>
      <c r="G28" s="30"/>
      <c r="H28" s="51"/>
      <c r="I28" s="20"/>
      <c r="J28" s="20"/>
    </row>
    <row r="29" spans="1:10" s="55" customFormat="1" x14ac:dyDescent="0.3">
      <c r="A29" s="38" t="s">
        <v>49</v>
      </c>
      <c r="B29" s="27"/>
      <c r="C29" s="54" t="s">
        <v>26</v>
      </c>
      <c r="D29" s="104">
        <v>10210</v>
      </c>
      <c r="E29" s="68"/>
      <c r="F29" s="39"/>
    </row>
    <row r="30" spans="1:10" s="55" customFormat="1" x14ac:dyDescent="0.3">
      <c r="A30" s="14" t="s">
        <v>13</v>
      </c>
      <c r="B30" s="23"/>
      <c r="C30" s="56" t="s">
        <v>26</v>
      </c>
      <c r="D30" s="105">
        <f>30806/12*E1</f>
        <v>30806</v>
      </c>
      <c r="E30" s="69"/>
      <c r="F30" s="39"/>
    </row>
    <row r="31" spans="1:10" s="55" customFormat="1" ht="15.75" customHeight="1" x14ac:dyDescent="0.3">
      <c r="A31" s="14" t="s">
        <v>36</v>
      </c>
      <c r="B31" s="23"/>
      <c r="C31" s="56" t="s">
        <v>26</v>
      </c>
      <c r="D31" s="105">
        <f>8708.54+7831.76+7454.94</f>
        <v>23995.24</v>
      </c>
      <c r="E31" s="69"/>
      <c r="F31" s="40"/>
    </row>
    <row r="32" spans="1:10" s="57" customFormat="1" ht="16.2" x14ac:dyDescent="0.3">
      <c r="A32" s="14" t="s">
        <v>31</v>
      </c>
      <c r="B32" s="23"/>
      <c r="C32" s="56" t="s">
        <v>26</v>
      </c>
      <c r="D32" s="105">
        <f>B5</f>
        <v>2480950.21</v>
      </c>
      <c r="E32" s="69"/>
      <c r="F32" s="41"/>
    </row>
    <row r="33" spans="1:10" s="57" customFormat="1" ht="16.2" x14ac:dyDescent="0.3">
      <c r="A33" s="52" t="str">
        <f>A27</f>
        <v>итого расходы</v>
      </c>
      <c r="B33" s="53"/>
      <c r="C33" s="58" t="str">
        <f>C32</f>
        <v>руб.</v>
      </c>
      <c r="D33" s="70"/>
      <c r="E33" s="71">
        <f>E27</f>
        <v>2456391.1960000005</v>
      </c>
      <c r="F33" s="41"/>
    </row>
    <row r="34" spans="1:10" s="62" customFormat="1" ht="15.75" customHeight="1" thickBot="1" x14ac:dyDescent="0.35">
      <c r="A34" s="42" t="s">
        <v>15</v>
      </c>
      <c r="B34" s="29"/>
      <c r="C34" s="59" t="s">
        <v>26</v>
      </c>
      <c r="D34" s="72">
        <f>D29+D30+D31+D32-E33</f>
        <v>89570.253999999724</v>
      </c>
      <c r="E34" s="73"/>
      <c r="F34" s="43"/>
      <c r="G34" s="60"/>
      <c r="H34" s="61"/>
      <c r="I34" s="61"/>
      <c r="J34" s="61"/>
    </row>
    <row r="35" spans="1:10" s="17" customFormat="1" x14ac:dyDescent="0.3">
      <c r="A35" s="109" t="s">
        <v>45</v>
      </c>
      <c r="B35" s="110"/>
      <c r="C35" s="110"/>
      <c r="D35" s="110"/>
      <c r="E35" s="111"/>
      <c r="F35" s="44"/>
      <c r="G35" s="5"/>
      <c r="H35" s="5"/>
      <c r="I35" s="4"/>
      <c r="J35" s="4"/>
    </row>
    <row r="36" spans="1:10" s="47" customFormat="1" x14ac:dyDescent="0.3">
      <c r="A36" s="46" t="s">
        <v>24</v>
      </c>
      <c r="B36" s="107" t="s">
        <v>37</v>
      </c>
      <c r="C36" s="107" t="s">
        <v>28</v>
      </c>
      <c r="D36" s="114"/>
      <c r="E36" s="115"/>
      <c r="F36" s="5"/>
      <c r="G36" s="5"/>
      <c r="H36" s="5"/>
      <c r="I36" s="4"/>
      <c r="J36" s="4"/>
    </row>
    <row r="37" spans="1:10" s="47" customFormat="1" ht="62.4" x14ac:dyDescent="0.3">
      <c r="A37" s="11"/>
      <c r="B37" s="108"/>
      <c r="C37" s="91" t="s">
        <v>38</v>
      </c>
      <c r="D37" s="91" t="s">
        <v>39</v>
      </c>
      <c r="E37" s="77" t="s">
        <v>32</v>
      </c>
      <c r="F37" s="5"/>
      <c r="G37" s="5"/>
      <c r="H37" s="5"/>
      <c r="I37" s="4"/>
      <c r="J37" s="4"/>
    </row>
    <row r="38" spans="1:10" s="17" customFormat="1" ht="15.75" customHeight="1" x14ac:dyDescent="0.3">
      <c r="A38" s="19" t="s">
        <v>46</v>
      </c>
      <c r="B38" s="66">
        <v>2869477</v>
      </c>
      <c r="C38" s="66">
        <v>2869469</v>
      </c>
      <c r="D38" s="66"/>
      <c r="E38" s="67"/>
      <c r="F38" s="45"/>
      <c r="G38" s="5"/>
      <c r="H38" s="5"/>
      <c r="I38" s="4"/>
      <c r="J38" s="4"/>
    </row>
    <row r="39" spans="1:10" s="17" customFormat="1" ht="15.75" customHeight="1" x14ac:dyDescent="0.3">
      <c r="A39" s="19" t="s">
        <v>47</v>
      </c>
      <c r="B39" s="66">
        <v>1301681</v>
      </c>
      <c r="C39" s="66">
        <v>1244043</v>
      </c>
      <c r="D39" s="66">
        <v>105925</v>
      </c>
      <c r="E39" s="67"/>
      <c r="F39" s="45"/>
      <c r="G39" s="5"/>
      <c r="H39" s="5"/>
      <c r="I39" s="4"/>
      <c r="J39" s="4"/>
    </row>
    <row r="40" spans="1:10" s="17" customFormat="1" ht="15.75" customHeight="1" x14ac:dyDescent="0.3">
      <c r="A40" s="19" t="s">
        <v>40</v>
      </c>
      <c r="B40" s="66">
        <v>265227</v>
      </c>
      <c r="C40" s="66">
        <v>256059</v>
      </c>
      <c r="D40" s="66">
        <v>12433</v>
      </c>
      <c r="E40" s="67"/>
      <c r="F40" s="45"/>
      <c r="G40" s="5"/>
      <c r="H40" s="5"/>
      <c r="I40" s="4"/>
      <c r="J40" s="4"/>
    </row>
    <row r="41" spans="1:10" s="17" customFormat="1" ht="15.75" customHeight="1" x14ac:dyDescent="0.3">
      <c r="A41" s="19" t="s">
        <v>41</v>
      </c>
      <c r="B41" s="66">
        <v>484010</v>
      </c>
      <c r="C41" s="66">
        <v>465639</v>
      </c>
      <c r="D41" s="66">
        <v>28817</v>
      </c>
      <c r="E41" s="67"/>
      <c r="F41" s="45"/>
      <c r="G41" s="5"/>
      <c r="H41" s="5"/>
      <c r="I41" s="4"/>
      <c r="J41" s="4"/>
    </row>
    <row r="42" spans="1:10" s="17" customFormat="1" ht="15.75" customHeight="1" x14ac:dyDescent="0.3">
      <c r="A42" s="19" t="s">
        <v>42</v>
      </c>
      <c r="B42" s="66">
        <v>930988</v>
      </c>
      <c r="C42" s="66">
        <v>816014</v>
      </c>
      <c r="D42" s="66">
        <v>167005</v>
      </c>
      <c r="E42" s="67"/>
      <c r="F42" s="45"/>
      <c r="G42" s="5"/>
      <c r="H42" s="5"/>
      <c r="I42" s="4"/>
      <c r="J42" s="4"/>
    </row>
    <row r="43" spans="1:10" s="17" customFormat="1" ht="15.75" customHeight="1" thickBot="1" x14ac:dyDescent="0.35">
      <c r="A43" s="92" t="s">
        <v>48</v>
      </c>
      <c r="B43" s="93">
        <v>539002</v>
      </c>
      <c r="C43" s="93">
        <v>539016</v>
      </c>
      <c r="D43" s="93"/>
      <c r="E43" s="94"/>
      <c r="F43" s="45"/>
      <c r="G43" s="5"/>
      <c r="H43" s="5"/>
      <c r="I43" s="4"/>
      <c r="J43" s="4"/>
    </row>
    <row r="44" spans="1:10" s="17" customFormat="1" ht="16.2" thickBot="1" x14ac:dyDescent="0.35">
      <c r="A44" s="28" t="s">
        <v>25</v>
      </c>
      <c r="B44" s="79">
        <f>SUM(B38:B43)</f>
        <v>6390385</v>
      </c>
      <c r="C44" s="79">
        <f>SUM(C38:C43)</f>
        <v>6190240</v>
      </c>
      <c r="D44" s="79">
        <f>SUM(D38:D43)</f>
        <v>314180</v>
      </c>
      <c r="E44" s="80">
        <f>SUM(E38:E42)</f>
        <v>0</v>
      </c>
      <c r="F44" s="78"/>
    </row>
    <row r="45" spans="1:10" s="55" customFormat="1" ht="15.75" customHeight="1" thickBot="1" x14ac:dyDescent="0.35">
      <c r="A45" s="87" t="s">
        <v>43</v>
      </c>
      <c r="B45" s="88"/>
      <c r="C45" s="88"/>
      <c r="D45" s="88">
        <f>B39+B40+B41+B42-C39-C40-C41-C42-D39-D40-D41-D42-E42-E39-E40-E41</f>
        <v>-114029</v>
      </c>
      <c r="E45" s="89"/>
      <c r="F45" s="98"/>
    </row>
    <row r="46" spans="1:10" s="1" customFormat="1" x14ac:dyDescent="0.3">
      <c r="A46" s="16" t="s">
        <v>9</v>
      </c>
      <c r="B46" s="9"/>
      <c r="C46" s="9"/>
      <c r="D46" s="9"/>
      <c r="E46" s="9"/>
      <c r="F46" s="9"/>
      <c r="G46" s="17"/>
      <c r="H46" s="17"/>
    </row>
    <row r="47" spans="1:10" s="17" customFormat="1" x14ac:dyDescent="0.3">
      <c r="A47" s="9"/>
      <c r="B47" s="9"/>
      <c r="C47" s="9"/>
      <c r="D47" s="9"/>
      <c r="E47" s="9"/>
      <c r="F47" s="5"/>
    </row>
  </sheetData>
  <mergeCells count="4">
    <mergeCell ref="B36:B37"/>
    <mergeCell ref="A35:E35"/>
    <mergeCell ref="A28:C28"/>
    <mergeCell ref="C36:E36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2020-02-27T11:00:41Z</cp:lastPrinted>
  <dcterms:created xsi:type="dcterms:W3CDTF">2016-04-22T06:39:22Z</dcterms:created>
  <dcterms:modified xsi:type="dcterms:W3CDTF">2020-03-05T10:59:23Z</dcterms:modified>
</cp:coreProperties>
</file>