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E55" i="1" l="1"/>
  <c r="D35" i="1" l="1"/>
  <c r="E19" i="1" l="1"/>
  <c r="D34" i="1" l="1"/>
  <c r="E22" i="1" l="1"/>
  <c r="B5" i="1" l="1"/>
  <c r="D50" i="1" l="1"/>
  <c r="D49" i="1"/>
  <c r="E29" i="1" s="1"/>
  <c r="D14" i="1" l="1"/>
  <c r="E30" i="1" l="1"/>
  <c r="E49" i="1" l="1"/>
  <c r="C49" i="1"/>
  <c r="B49" i="1"/>
  <c r="C31" i="1" l="1"/>
  <c r="C38" i="1"/>
  <c r="D12" i="1"/>
  <c r="A38" i="1"/>
  <c r="D37" i="1"/>
  <c r="D29" i="1" l="1"/>
  <c r="D11" i="1"/>
  <c r="D15" i="1" l="1"/>
  <c r="E16" i="1"/>
  <c r="D13" i="1"/>
  <c r="D10" i="1"/>
  <c r="E8" i="1"/>
  <c r="E9" i="1" l="1"/>
  <c r="D17" i="1"/>
  <c r="D31" i="1" l="1"/>
  <c r="E31" i="1"/>
  <c r="E38" i="1" s="1"/>
  <c r="D39" i="1" s="1"/>
</calcChain>
</file>

<file path=xl/sharedStrings.xml><?xml version="1.0" encoding="utf-8"?>
<sst xmlns="http://schemas.openxmlformats.org/spreadsheetml/2006/main" count="111" uniqueCount="76">
  <si>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</si>
  <si>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</si>
  <si>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</si>
  <si>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</si>
  <si>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</si>
  <si>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</si>
  <si>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</si>
  <si>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</si>
  <si>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</si>
  <si>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</si>
  <si>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</si>
  <si>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</si>
  <si>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</si>
  <si>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</si>
  <si>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д.35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</si>
  <si>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</si>
  <si>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</si>
  <si>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</si>
  <si>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</si>
  <si>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</si>
  <si>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 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</si>
  <si>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</si>
  <si>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</si>
  <si>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</si>
  <si>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</si>
  <si>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</si>
  <si>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</si>
  <si>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</si>
  <si>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</si>
  <si>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</si>
  <si>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</si>
  <si>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</si>
  <si>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</si>
  <si>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сдачи металлолома</t>
  </si>
  <si>
    <t>август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</si>
  <si>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</si>
  <si>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</si>
  <si>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</si>
  <si>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</si>
  <si>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</si>
  <si>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</si>
  <si>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</si>
  <si>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</si>
  <si>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</si>
  <si>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Израсходовано на капремонт со спецсчета в 2018 г (замена нижней разводки отопления)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</si>
  <si>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</si>
  <si>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</si>
  <si>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</si>
  <si>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</si>
  <si>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</si>
  <si>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</si>
  <si>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</si>
  <si>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</si>
  <si>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</si>
  <si>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переврезка зимнего варианта ГВС в теплоузле</t>
  </si>
  <si>
    <t>январь</t>
  </si>
  <si>
    <t xml:space="preserve">работы на общедомовой системе электроснабжения </t>
  </si>
  <si>
    <t>май</t>
  </si>
  <si>
    <t>ремонт мягкой кровли кв. 123,124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</si>
  <si>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</si>
  <si>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</si>
  <si>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 xml:space="preserve">ремонт и обследование лифтов </t>
  </si>
  <si>
    <t>сент,окт</t>
  </si>
  <si>
    <t>работы на общедомовой системе отопления кв.68,1,13</t>
  </si>
  <si>
    <t>замена кранов на разводке ГВС в подвале</t>
  </si>
  <si>
    <t>ноябрь</t>
  </si>
  <si>
    <t>установка светильников в секциях 8,9 этажей 11 шт</t>
  </si>
  <si>
    <t>март.сент,окт</t>
  </si>
  <si>
    <t>косметич.ремонт секций 8,9 этажа</t>
  </si>
  <si>
    <t>декабрь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</si>
  <si>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</si>
  <si>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</si>
  <si>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</si>
  <si>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</si>
  <si>
    <t>изготовление и установка пластик.дверей выхода на пожарный выход 8,9 этаж</t>
  </si>
  <si>
    <t>замена дверных полотен входов в секции 8,9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</si>
</sst>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8" fillId="0" borderId="0" xfId="0" applyFont="1" applyFill="1"/>
    <xf numFmtId="0" fontId="7" fillId="0" borderId="0" xfId="0" applyFont="1" applyFill="1" applyAlignment="1">
      <alignment vertical="top"/>
    </xf>
    <xf numFmtId="0" fontId="9" fillId="0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7" fillId="2" borderId="9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top" wrapText="1"/>
    </xf>
    <xf numFmtId="165" fontId="4" fillId="0" borderId="9" xfId="1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1" fontId="4" fillId="0" borderId="23" xfId="0" applyNumberFormat="1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1" fontId="3" fillId="2" borderId="17" xfId="0" applyNumberFormat="1" applyFont="1" applyFill="1" applyBorder="1" applyAlignment="1">
      <alignment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18" xfId="1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0" fontId="10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2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2" xfId="0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/>
    </xf>
    <xf numFmtId="165" fontId="4" fillId="0" borderId="24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8" fillId="0" borderId="0" xfId="0" applyFont="1"/>
    <xf numFmtId="166" fontId="7" fillId="2" borderId="0" xfId="1" applyNumberFormat="1" applyFont="1" applyFill="1" applyAlignment="1">
      <alignment vertical="top" wrapText="1"/>
    </xf>
    <xf numFmtId="0" fontId="4" fillId="0" borderId="26" xfId="0" applyFont="1" applyFill="1" applyBorder="1" applyAlignment="1">
      <alignment horizontal="center" vertical="top" wrapText="1"/>
    </xf>
    <xf numFmtId="2" fontId="4" fillId="0" borderId="26" xfId="0" applyNumberFormat="1" applyFont="1" applyFill="1" applyBorder="1" applyAlignment="1">
      <alignment vertical="top" wrapText="1"/>
    </xf>
    <xf numFmtId="165" fontId="3" fillId="0" borderId="27" xfId="1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14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0" zoomScale="75" zoomScaleNormal="75" workbookViewId="0">
      <selection activeCell="A27" sqref="A27:E27"/>
    </sheetView>
  </sheetViews>
  <sheetFormatPr defaultRowHeight="15.6" x14ac:dyDescent="0.3"/>
  <cols>
    <col min="1" max="1" width="79.6640625" style="5" customWidth="1"/>
    <col min="2" max="2" width="15.5546875" style="5" customWidth="1"/>
    <col min="3" max="3" width="13.6640625" style="5" customWidth="1"/>
    <col min="4" max="4" width="13.88671875" style="5" customWidth="1"/>
    <col min="5" max="5" width="14.109375" style="5" customWidth="1"/>
    <col min="6" max="6" width="11.88671875" style="5" bestFit="1" customWidth="1"/>
    <col min="7" max="8" width="9.109375" style="46"/>
  </cols>
  <sheetData>
    <row r="1" spans="1:10" s="2" customFormat="1" ht="31.2" x14ac:dyDescent="0.3">
      <c r="A1" s="28" t="s">
        <v>10</v>
      </c>
      <c r="B1" s="5"/>
      <c r="C1" s="5">
        <v>2019</v>
      </c>
      <c r="D1" s="29" t="s">
        <v>18</v>
      </c>
      <c r="E1" s="29">
        <v>12</v>
      </c>
      <c r="F1" s="5"/>
      <c r="G1" s="18"/>
      <c r="H1" s="18"/>
    </row>
    <row r="2" spans="1:10" s="2" customFormat="1" ht="17.25" customHeight="1" x14ac:dyDescent="0.3">
      <c r="A2" s="30" t="s">
        <v>14</v>
      </c>
      <c r="B2" s="5"/>
      <c r="C2" s="5"/>
      <c r="D2" s="5"/>
      <c r="E2" s="40"/>
      <c r="F2" s="5"/>
      <c r="G2" s="18"/>
      <c r="H2" s="18"/>
    </row>
    <row r="3" spans="1:10" s="2" customFormat="1" x14ac:dyDescent="0.3">
      <c r="A3" s="5" t="s">
        <v>22</v>
      </c>
      <c r="B3" s="5">
        <v>4966.1000000000004</v>
      </c>
      <c r="C3" s="5"/>
      <c r="D3" s="5"/>
      <c r="E3" s="41"/>
      <c r="F3" s="5"/>
      <c r="G3" s="18"/>
      <c r="H3" s="18"/>
    </row>
    <row r="4" spans="1:10" s="2" customFormat="1" x14ac:dyDescent="0.3">
      <c r="A4" s="5" t="s">
        <v>0</v>
      </c>
      <c r="B4" s="5">
        <v>17.899999999999999</v>
      </c>
      <c r="C4" s="5">
        <v>17.97</v>
      </c>
      <c r="D4" s="5"/>
      <c r="E4" s="5"/>
      <c r="F4" s="5"/>
      <c r="G4" s="18"/>
      <c r="H4" s="18"/>
    </row>
    <row r="5" spans="1:10" s="2" customFormat="1" x14ac:dyDescent="0.3">
      <c r="A5" s="5" t="s">
        <v>20</v>
      </c>
      <c r="B5" s="131">
        <f>B4*6*B3+B3*(E1-6)*C4</f>
        <v>1068804.0419999999</v>
      </c>
      <c r="C5" s="31"/>
      <c r="D5" s="31"/>
      <c r="E5" s="5"/>
      <c r="F5" s="31"/>
      <c r="G5" s="5"/>
      <c r="H5" s="18"/>
    </row>
    <row r="6" spans="1:10" s="2" customFormat="1" ht="16.2" thickBot="1" x14ac:dyDescent="0.35">
      <c r="A6" s="5" t="s">
        <v>1</v>
      </c>
      <c r="B6" s="5">
        <v>101.92</v>
      </c>
      <c r="C6" s="5"/>
      <c r="D6" s="5"/>
      <c r="E6" s="5"/>
      <c r="F6" s="31"/>
      <c r="G6" s="18"/>
      <c r="H6" s="18"/>
    </row>
    <row r="7" spans="1:10" s="3" customFormat="1" ht="66.599999999999994" customHeight="1" x14ac:dyDescent="0.3">
      <c r="A7" s="6" t="s">
        <v>2</v>
      </c>
      <c r="B7" s="8" t="s">
        <v>11</v>
      </c>
      <c r="C7" s="8" t="s">
        <v>16</v>
      </c>
      <c r="D7" s="8" t="s">
        <v>19</v>
      </c>
      <c r="E7" s="7" t="s">
        <v>17</v>
      </c>
      <c r="F7" s="9"/>
      <c r="G7" s="42"/>
      <c r="H7" s="42"/>
    </row>
    <row r="8" spans="1:10" s="2" customFormat="1" ht="15.75" customHeight="1" x14ac:dyDescent="0.3">
      <c r="A8" s="10" t="s">
        <v>3</v>
      </c>
      <c r="B8" s="22" t="s">
        <v>12</v>
      </c>
      <c r="C8" s="104" t="s">
        <v>21</v>
      </c>
      <c r="D8" s="11">
        <v>1.02</v>
      </c>
      <c r="E8" s="78">
        <f>D8*B3*E1</f>
        <v>60785.064000000006</v>
      </c>
      <c r="F8" s="5"/>
      <c r="G8" s="18"/>
      <c r="H8" s="18"/>
    </row>
    <row r="9" spans="1:10" s="2" customFormat="1" ht="46.8" x14ac:dyDescent="0.3">
      <c r="A9" s="10" t="s">
        <v>4</v>
      </c>
      <c r="B9" s="22" t="s">
        <v>12</v>
      </c>
      <c r="C9" s="104" t="s">
        <v>21</v>
      </c>
      <c r="D9" s="11">
        <f>5.4+D10+D11+D12+D13+D14+0.06</f>
        <v>6.5628103877623616</v>
      </c>
      <c r="E9" s="78">
        <f>D9*E1*B3</f>
        <v>391098.87199999997</v>
      </c>
      <c r="F9" s="5"/>
      <c r="G9" s="18"/>
      <c r="H9" s="18"/>
    </row>
    <row r="10" spans="1:10" s="2" customFormat="1" x14ac:dyDescent="0.3">
      <c r="A10" s="13" t="s">
        <v>5</v>
      </c>
      <c r="B10" s="22"/>
      <c r="C10" s="104" t="s">
        <v>21</v>
      </c>
      <c r="D10" s="11">
        <f>E10/E1/B3</f>
        <v>0.17619459938382231</v>
      </c>
      <c r="E10" s="78">
        <v>10500</v>
      </c>
      <c r="F10" s="5"/>
      <c r="G10" s="18"/>
      <c r="H10" s="18"/>
    </row>
    <row r="11" spans="1:10" s="2" customFormat="1" x14ac:dyDescent="0.3">
      <c r="A11" s="13" t="s">
        <v>6</v>
      </c>
      <c r="B11" s="22"/>
      <c r="C11" s="104" t="s">
        <v>21</v>
      </c>
      <c r="D11" s="11">
        <f>E11/E1/B3</f>
        <v>0.12394031533799157</v>
      </c>
      <c r="E11" s="78">
        <v>7386</v>
      </c>
      <c r="F11" s="5"/>
      <c r="G11" s="18"/>
      <c r="H11" s="18"/>
    </row>
    <row r="12" spans="1:10" s="2" customFormat="1" x14ac:dyDescent="0.3">
      <c r="A12" s="13" t="s">
        <v>30</v>
      </c>
      <c r="B12" s="22"/>
      <c r="C12" s="104" t="s">
        <v>21</v>
      </c>
      <c r="D12" s="11">
        <f>E12/E1/B3</f>
        <v>0</v>
      </c>
      <c r="E12" s="78"/>
      <c r="F12" s="5"/>
      <c r="G12" s="18"/>
      <c r="H12" s="18"/>
    </row>
    <row r="13" spans="1:10" s="2" customFormat="1" x14ac:dyDescent="0.3">
      <c r="A13" s="13" t="s">
        <v>7</v>
      </c>
      <c r="B13" s="22"/>
      <c r="C13" s="104" t="s">
        <v>21</v>
      </c>
      <c r="D13" s="11">
        <f>E13/B3/E1</f>
        <v>0.7817670472470013</v>
      </c>
      <c r="E13" s="78">
        <v>46588</v>
      </c>
      <c r="F13" s="5"/>
      <c r="G13" s="18"/>
      <c r="H13" s="18"/>
    </row>
    <row r="14" spans="1:10" s="113" customFormat="1" x14ac:dyDescent="0.3">
      <c r="A14" s="13" t="s">
        <v>59</v>
      </c>
      <c r="B14" s="83"/>
      <c r="C14" s="111" t="s">
        <v>21</v>
      </c>
      <c r="D14" s="11">
        <f>E14/B3/E1</f>
        <v>2.0908425793546914E-2</v>
      </c>
      <c r="E14" s="78">
        <v>1246</v>
      </c>
      <c r="F14" s="16"/>
      <c r="G14" s="16"/>
      <c r="H14" s="38"/>
      <c r="I14" s="112"/>
      <c r="J14" s="112"/>
    </row>
    <row r="15" spans="1:10" s="2" customFormat="1" ht="46.8" x14ac:dyDescent="0.3">
      <c r="A15" s="10" t="s">
        <v>60</v>
      </c>
      <c r="B15" s="22" t="s">
        <v>12</v>
      </c>
      <c r="C15" s="104" t="s">
        <v>21</v>
      </c>
      <c r="D15" s="11">
        <f>E15/E1/B3</f>
        <v>5.5798312559151038</v>
      </c>
      <c r="E15" s="78">
        <f>8150*3.4*E1</f>
        <v>332520</v>
      </c>
      <c r="F15" s="5"/>
      <c r="G15" s="18"/>
      <c r="H15" s="18"/>
    </row>
    <row r="16" spans="1:10" s="2" customFormat="1" ht="31.8" thickBot="1" x14ac:dyDescent="0.35">
      <c r="A16" s="84" t="s">
        <v>50</v>
      </c>
      <c r="B16" s="68" t="s">
        <v>12</v>
      </c>
      <c r="C16" s="69" t="s">
        <v>21</v>
      </c>
      <c r="D16" s="14">
        <v>0.49</v>
      </c>
      <c r="E16" s="85">
        <f>D16*E1*B3</f>
        <v>29200.668000000001</v>
      </c>
      <c r="F16" s="5"/>
      <c r="G16" s="18"/>
      <c r="H16" s="18"/>
    </row>
    <row r="17" spans="1:10" s="2" customFormat="1" x14ac:dyDescent="0.3">
      <c r="A17" s="65" t="s">
        <v>51</v>
      </c>
      <c r="B17" s="66"/>
      <c r="C17" s="66"/>
      <c r="D17" s="67">
        <f>E17/E1/B3</f>
        <v>3.3843631488156367</v>
      </c>
      <c r="E17" s="79">
        <f>E18+E19+E20+E21+E22+E23+E24+E25+E26+E27+E28</f>
        <v>201685.03</v>
      </c>
      <c r="F17" s="5"/>
      <c r="G17" s="18"/>
      <c r="H17" s="18"/>
    </row>
    <row r="18" spans="1:10" s="4" customFormat="1" ht="15.75" customHeight="1" x14ac:dyDescent="0.3">
      <c r="A18" s="10" t="s">
        <v>54</v>
      </c>
      <c r="B18" s="22" t="s">
        <v>55</v>
      </c>
      <c r="C18" s="114" t="s">
        <v>21</v>
      </c>
      <c r="D18" s="12"/>
      <c r="E18" s="78">
        <v>9368.1299999999992</v>
      </c>
      <c r="F18" s="30"/>
      <c r="G18" s="43"/>
      <c r="H18" s="43"/>
    </row>
    <row r="19" spans="1:10" s="4" customFormat="1" x14ac:dyDescent="0.3">
      <c r="A19" s="10" t="s">
        <v>56</v>
      </c>
      <c r="B19" s="22" t="s">
        <v>67</v>
      </c>
      <c r="C19" s="114" t="s">
        <v>21</v>
      </c>
      <c r="D19" s="12"/>
      <c r="E19" s="78">
        <f>753.15+793.15+739.81</f>
        <v>2286.1099999999997</v>
      </c>
      <c r="F19" s="30"/>
      <c r="G19" s="43"/>
      <c r="H19" s="43"/>
    </row>
    <row r="20" spans="1:10" s="4" customFormat="1" x14ac:dyDescent="0.3">
      <c r="A20" s="10" t="s">
        <v>58</v>
      </c>
      <c r="B20" s="22" t="s">
        <v>57</v>
      </c>
      <c r="C20" s="114" t="s">
        <v>21</v>
      </c>
      <c r="D20" s="12"/>
      <c r="E20" s="78">
        <v>21842.639999999999</v>
      </c>
      <c r="F20" s="30"/>
      <c r="G20" s="43"/>
      <c r="H20" s="43"/>
    </row>
    <row r="21" spans="1:10" s="47" customFormat="1" x14ac:dyDescent="0.3">
      <c r="A21" s="10" t="s">
        <v>61</v>
      </c>
      <c r="B21" s="22" t="s">
        <v>34</v>
      </c>
      <c r="C21" s="114" t="s">
        <v>21</v>
      </c>
      <c r="D21" s="12"/>
      <c r="E21" s="78">
        <v>12000</v>
      </c>
      <c r="F21" s="5"/>
      <c r="G21" s="18"/>
      <c r="H21" s="18"/>
    </row>
    <row r="22" spans="1:10" s="47" customFormat="1" x14ac:dyDescent="0.3">
      <c r="A22" s="10" t="s">
        <v>63</v>
      </c>
      <c r="B22" s="22" t="s">
        <v>62</v>
      </c>
      <c r="C22" s="114" t="s">
        <v>21</v>
      </c>
      <c r="D22" s="12"/>
      <c r="E22" s="78">
        <f>1456.51+1407.48</f>
        <v>2863.99</v>
      </c>
      <c r="F22" s="5"/>
      <c r="G22" s="18"/>
      <c r="H22" s="18"/>
    </row>
    <row r="23" spans="1:10" s="47" customFormat="1" x14ac:dyDescent="0.3">
      <c r="A23" s="84" t="s">
        <v>66</v>
      </c>
      <c r="B23" s="68" t="s">
        <v>65</v>
      </c>
      <c r="C23" s="69" t="s">
        <v>21</v>
      </c>
      <c r="D23" s="115"/>
      <c r="E23" s="85">
        <v>7799.45</v>
      </c>
      <c r="F23" s="5"/>
      <c r="G23" s="18"/>
      <c r="H23" s="18"/>
    </row>
    <row r="24" spans="1:10" s="47" customFormat="1" x14ac:dyDescent="0.3">
      <c r="A24" s="84" t="s">
        <v>68</v>
      </c>
      <c r="B24" s="68" t="s">
        <v>69</v>
      </c>
      <c r="C24" s="69" t="s">
        <v>21</v>
      </c>
      <c r="D24" s="115"/>
      <c r="E24" s="85">
        <v>102610.23</v>
      </c>
      <c r="F24" s="5"/>
      <c r="G24" s="18"/>
      <c r="H24" s="18"/>
    </row>
    <row r="25" spans="1:10" s="47" customFormat="1" x14ac:dyDescent="0.3">
      <c r="A25" s="84" t="s">
        <v>75</v>
      </c>
      <c r="B25" s="68" t="s">
        <v>69</v>
      </c>
      <c r="C25" s="69" t="s">
        <v>21</v>
      </c>
      <c r="D25" s="115"/>
      <c r="E25" s="85">
        <v>8119.13</v>
      </c>
      <c r="F25" s="5"/>
      <c r="G25" s="18"/>
      <c r="H25" s="18"/>
    </row>
    <row r="26" spans="1:10" s="47" customFormat="1" x14ac:dyDescent="0.3">
      <c r="A26" s="84" t="s">
        <v>74</v>
      </c>
      <c r="B26" s="68" t="s">
        <v>69</v>
      </c>
      <c r="C26" s="69" t="s">
        <v>21</v>
      </c>
      <c r="D26" s="115"/>
      <c r="E26" s="85">
        <v>33674.26</v>
      </c>
      <c r="F26" s="5"/>
      <c r="G26" s="18"/>
      <c r="H26" s="18"/>
    </row>
    <row r="27" spans="1:10" s="47" customFormat="1" x14ac:dyDescent="0.3">
      <c r="A27" s="10"/>
      <c r="B27" s="68"/>
      <c r="C27" s="69"/>
      <c r="D27" s="115"/>
      <c r="E27" s="85"/>
      <c r="F27" s="5"/>
      <c r="G27" s="18"/>
      <c r="H27" s="18"/>
    </row>
    <row r="28" spans="1:10" s="47" customFormat="1" ht="16.2" thickBot="1" x14ac:dyDescent="0.35">
      <c r="A28" s="86" t="s">
        <v>64</v>
      </c>
      <c r="B28" s="88" t="s">
        <v>65</v>
      </c>
      <c r="C28" s="87" t="s">
        <v>21</v>
      </c>
      <c r="D28" s="89"/>
      <c r="E28" s="105">
        <v>1121.0899999999999</v>
      </c>
      <c r="F28" s="5"/>
      <c r="G28" s="18"/>
      <c r="H28" s="18"/>
    </row>
    <row r="29" spans="1:10" s="21" customFormat="1" ht="15.75" customHeight="1" thickBot="1" x14ac:dyDescent="0.35">
      <c r="A29" s="90" t="s">
        <v>52</v>
      </c>
      <c r="B29" s="124"/>
      <c r="C29" s="124" t="s">
        <v>21</v>
      </c>
      <c r="D29" s="125">
        <f>E29/E1/B3</f>
        <v>2.2310431391501044</v>
      </c>
      <c r="E29" s="126">
        <f>D49+D50</f>
        <v>132955</v>
      </c>
      <c r="F29" s="25"/>
      <c r="G29" s="25"/>
      <c r="H29" s="44"/>
      <c r="I29" s="20"/>
      <c r="J29" s="20"/>
    </row>
    <row r="30" spans="1:10" s="21" customFormat="1" ht="16.2" thickBot="1" x14ac:dyDescent="0.35">
      <c r="A30" s="127" t="s">
        <v>53</v>
      </c>
      <c r="B30" s="128"/>
      <c r="C30" s="128" t="s">
        <v>21</v>
      </c>
      <c r="D30" s="129">
        <v>0.2</v>
      </c>
      <c r="E30" s="130">
        <f>D30*E1*B3</f>
        <v>11918.640000000003</v>
      </c>
      <c r="F30" s="25"/>
      <c r="G30" s="25"/>
      <c r="H30" s="44"/>
      <c r="I30" s="20"/>
      <c r="J30" s="20"/>
    </row>
    <row r="31" spans="1:10" s="2" customFormat="1" ht="16.2" thickBot="1" x14ac:dyDescent="0.35">
      <c r="A31" s="91" t="s">
        <v>8</v>
      </c>
      <c r="B31" s="92"/>
      <c r="C31" s="93" t="str">
        <f>C30</f>
        <v>руб</v>
      </c>
      <c r="D31" s="94">
        <f>D8+D9+D15+D16+D17+D29+D30</f>
        <v>19.468047931643202</v>
      </c>
      <c r="E31" s="95">
        <f>E8+E9+E15+E16+E17+E29+E30</f>
        <v>1160163.274</v>
      </c>
      <c r="F31" s="32"/>
      <c r="G31" s="45"/>
      <c r="H31" s="18"/>
    </row>
    <row r="32" spans="1:10" s="21" customFormat="1" ht="16.2" thickBot="1" x14ac:dyDescent="0.35">
      <c r="A32" s="141" t="s">
        <v>26</v>
      </c>
      <c r="B32" s="142"/>
      <c r="C32" s="142"/>
      <c r="D32" s="48" t="s">
        <v>28</v>
      </c>
      <c r="E32" s="49" t="s">
        <v>29</v>
      </c>
      <c r="F32" s="50"/>
      <c r="G32" s="25"/>
      <c r="H32" s="51"/>
      <c r="I32" s="20"/>
      <c r="J32" s="20"/>
    </row>
    <row r="33" spans="1:10" s="58" customFormat="1" x14ac:dyDescent="0.3">
      <c r="A33" s="33" t="s">
        <v>49</v>
      </c>
      <c r="B33" s="24"/>
      <c r="C33" s="54" t="s">
        <v>25</v>
      </c>
      <c r="D33" s="132">
        <v>187970</v>
      </c>
      <c r="E33" s="72"/>
      <c r="F33" s="34"/>
      <c r="G33" s="57"/>
      <c r="H33" s="57"/>
    </row>
    <row r="34" spans="1:10" s="58" customFormat="1" x14ac:dyDescent="0.3">
      <c r="A34" s="13" t="s">
        <v>13</v>
      </c>
      <c r="B34" s="23"/>
      <c r="C34" s="55" t="s">
        <v>25</v>
      </c>
      <c r="D34" s="106">
        <f>11432/12*E1</f>
        <v>11432</v>
      </c>
      <c r="E34" s="73"/>
      <c r="F34" s="34"/>
      <c r="G34" s="57"/>
      <c r="H34" s="57"/>
    </row>
    <row r="35" spans="1:10" s="58" customFormat="1" x14ac:dyDescent="0.3">
      <c r="A35" s="13" t="s">
        <v>35</v>
      </c>
      <c r="B35" s="23"/>
      <c r="C35" s="55" t="s">
        <v>25</v>
      </c>
      <c r="D35" s="106">
        <f>5275.21+3713.9+894.44</f>
        <v>9883.5500000000011</v>
      </c>
      <c r="E35" s="73"/>
      <c r="F35" s="34"/>
      <c r="G35" s="57"/>
      <c r="H35" s="57"/>
    </row>
    <row r="36" spans="1:10" s="58" customFormat="1" x14ac:dyDescent="0.3">
      <c r="A36" s="13" t="s">
        <v>33</v>
      </c>
      <c r="B36" s="23"/>
      <c r="C36" s="55" t="s">
        <v>25</v>
      </c>
      <c r="D36" s="106"/>
      <c r="E36" s="73"/>
      <c r="F36" s="57"/>
    </row>
    <row r="37" spans="1:10" s="60" customFormat="1" ht="16.2" x14ac:dyDescent="0.3">
      <c r="A37" s="13" t="s">
        <v>31</v>
      </c>
      <c r="B37" s="23"/>
      <c r="C37" s="55" t="s">
        <v>25</v>
      </c>
      <c r="D37" s="106">
        <f>B5</f>
        <v>1068804.0419999999</v>
      </c>
      <c r="E37" s="73"/>
      <c r="F37" s="35"/>
      <c r="G37" s="59"/>
      <c r="H37" s="59"/>
    </row>
    <row r="38" spans="1:10" s="60" customFormat="1" ht="16.2" x14ac:dyDescent="0.3">
      <c r="A38" s="52" t="str">
        <f>A31</f>
        <v>итого расходы</v>
      </c>
      <c r="B38" s="53"/>
      <c r="C38" s="56" t="str">
        <f>C37</f>
        <v>руб.</v>
      </c>
      <c r="D38" s="74"/>
      <c r="E38" s="75">
        <f>E31</f>
        <v>1160163.274</v>
      </c>
      <c r="F38" s="35"/>
      <c r="G38" s="59"/>
      <c r="H38" s="59"/>
    </row>
    <row r="39" spans="1:10" s="64" customFormat="1" ht="15.75" customHeight="1" thickBot="1" x14ac:dyDescent="0.35">
      <c r="A39" s="36" t="s">
        <v>15</v>
      </c>
      <c r="B39" s="26"/>
      <c r="C39" s="61" t="s">
        <v>25</v>
      </c>
      <c r="D39" s="76">
        <f>D33+E33+D34+D35+D36+D37-E38</f>
        <v>117926.31799999997</v>
      </c>
      <c r="E39" s="77"/>
      <c r="F39" s="37"/>
      <c r="G39" s="37"/>
      <c r="H39" s="62"/>
      <c r="I39" s="63"/>
      <c r="J39" s="63"/>
    </row>
    <row r="40" spans="1:10" s="2" customFormat="1" x14ac:dyDescent="0.3">
      <c r="A40" s="138" t="s">
        <v>45</v>
      </c>
      <c r="B40" s="139"/>
      <c r="C40" s="139"/>
      <c r="D40" s="139"/>
      <c r="E40" s="140"/>
      <c r="F40" s="38"/>
      <c r="G40" s="18"/>
      <c r="H40" s="18"/>
      <c r="I40" s="17"/>
      <c r="J40" s="17"/>
    </row>
    <row r="41" spans="1:10" s="47" customFormat="1" x14ac:dyDescent="0.3">
      <c r="A41" s="27" t="s">
        <v>23</v>
      </c>
      <c r="B41" s="136" t="s">
        <v>36</v>
      </c>
      <c r="C41" s="136" t="s">
        <v>27</v>
      </c>
      <c r="D41" s="143"/>
      <c r="E41" s="144"/>
      <c r="F41" s="18"/>
      <c r="G41" s="18"/>
      <c r="H41" s="18"/>
      <c r="I41" s="17"/>
      <c r="J41" s="17"/>
    </row>
    <row r="42" spans="1:10" s="47" customFormat="1" ht="62.4" x14ac:dyDescent="0.3">
      <c r="A42" s="10"/>
      <c r="B42" s="137"/>
      <c r="C42" s="107" t="s">
        <v>37</v>
      </c>
      <c r="D42" s="107" t="s">
        <v>38</v>
      </c>
      <c r="E42" s="80" t="s">
        <v>32</v>
      </c>
      <c r="F42" s="18"/>
      <c r="G42" s="18"/>
      <c r="H42" s="18"/>
      <c r="I42" s="17"/>
      <c r="J42" s="17"/>
    </row>
    <row r="43" spans="1:10" s="2" customFormat="1" ht="15.75" customHeight="1" x14ac:dyDescent="0.3">
      <c r="A43" s="19" t="s">
        <v>46</v>
      </c>
      <c r="B43" s="70">
        <v>1069967</v>
      </c>
      <c r="C43" s="70">
        <v>1069969</v>
      </c>
      <c r="D43" s="70"/>
      <c r="E43" s="71"/>
      <c r="F43" s="39"/>
      <c r="G43" s="18"/>
      <c r="H43" s="18"/>
      <c r="I43" s="17"/>
      <c r="J43" s="17"/>
    </row>
    <row r="44" spans="1:10" s="2" customFormat="1" ht="15.75" customHeight="1" x14ac:dyDescent="0.3">
      <c r="A44" s="19" t="s">
        <v>47</v>
      </c>
      <c r="B44" s="70">
        <v>525166</v>
      </c>
      <c r="C44" s="70">
        <v>490997</v>
      </c>
      <c r="D44" s="70">
        <v>58573</v>
      </c>
      <c r="E44" s="71"/>
      <c r="F44" s="39"/>
      <c r="G44" s="18"/>
      <c r="H44" s="18"/>
      <c r="I44" s="17"/>
      <c r="J44" s="17"/>
    </row>
    <row r="45" spans="1:10" s="2" customFormat="1" ht="15.75" customHeight="1" x14ac:dyDescent="0.3">
      <c r="A45" s="19" t="s">
        <v>39</v>
      </c>
      <c r="B45" s="70">
        <v>137231</v>
      </c>
      <c r="C45" s="70">
        <v>132897</v>
      </c>
      <c r="D45" s="70">
        <v>6872</v>
      </c>
      <c r="E45" s="71"/>
      <c r="F45" s="39"/>
      <c r="G45" s="18"/>
      <c r="H45" s="18"/>
      <c r="I45" s="17"/>
      <c r="J45" s="17"/>
    </row>
    <row r="46" spans="1:10" s="2" customFormat="1" ht="15.75" customHeight="1" x14ac:dyDescent="0.3">
      <c r="A46" s="19" t="s">
        <v>40</v>
      </c>
      <c r="B46" s="70">
        <v>229411</v>
      </c>
      <c r="C46" s="70">
        <v>220678</v>
      </c>
      <c r="D46" s="70">
        <v>15931</v>
      </c>
      <c r="E46" s="71"/>
      <c r="F46" s="39"/>
      <c r="G46" s="18"/>
      <c r="H46" s="18"/>
      <c r="I46" s="17"/>
      <c r="J46" s="17"/>
    </row>
    <row r="47" spans="1:10" s="2" customFormat="1" ht="15.75" customHeight="1" x14ac:dyDescent="0.3">
      <c r="A47" s="19" t="s">
        <v>41</v>
      </c>
      <c r="B47" s="70">
        <v>419621</v>
      </c>
      <c r="C47" s="70">
        <v>333765</v>
      </c>
      <c r="D47" s="70">
        <v>59939</v>
      </c>
      <c r="E47" s="71">
        <v>137</v>
      </c>
      <c r="F47" s="39"/>
      <c r="G47" s="18"/>
      <c r="H47" s="18"/>
      <c r="I47" s="17"/>
      <c r="J47" s="17"/>
    </row>
    <row r="48" spans="1:10" s="2" customFormat="1" ht="15.75" customHeight="1" thickBot="1" x14ac:dyDescent="0.35">
      <c r="A48" s="108" t="s">
        <v>48</v>
      </c>
      <c r="B48" s="109">
        <v>215563</v>
      </c>
      <c r="C48" s="109">
        <v>215520</v>
      </c>
      <c r="D48" s="109"/>
      <c r="E48" s="110"/>
      <c r="F48" s="39"/>
      <c r="G48" s="18"/>
      <c r="H48" s="18"/>
      <c r="I48" s="17"/>
      <c r="J48" s="17"/>
    </row>
    <row r="49" spans="1:9" s="2" customFormat="1" ht="16.2" thickBot="1" x14ac:dyDescent="0.35">
      <c r="A49" s="15" t="s">
        <v>24</v>
      </c>
      <c r="B49" s="81">
        <f>SUM(B43:B48)</f>
        <v>2596959</v>
      </c>
      <c r="C49" s="81">
        <f>SUM(C43:C48)</f>
        <v>2463826</v>
      </c>
      <c r="D49" s="81">
        <f>SUM(D43:D48)</f>
        <v>141315</v>
      </c>
      <c r="E49" s="82">
        <f>SUM(E43:E47)</f>
        <v>137</v>
      </c>
      <c r="F49" s="34"/>
    </row>
    <row r="50" spans="1:9" s="58" customFormat="1" ht="15.75" customHeight="1" thickBot="1" x14ac:dyDescent="0.35">
      <c r="A50" s="96" t="s">
        <v>42</v>
      </c>
      <c r="B50" s="97"/>
      <c r="C50" s="97"/>
      <c r="D50" s="97">
        <f>B44+B45+B46+B47-C44-C45-C46-C47-D44-D45-D46-D47-E47-E44-E45-E46</f>
        <v>-8360</v>
      </c>
      <c r="E50" s="98"/>
      <c r="F50" s="118"/>
    </row>
    <row r="51" spans="1:9" s="1" customFormat="1" ht="16.2" x14ac:dyDescent="0.3">
      <c r="A51" s="133" t="s">
        <v>70</v>
      </c>
      <c r="B51" s="134"/>
      <c r="C51" s="134"/>
      <c r="D51" s="34" t="s">
        <v>43</v>
      </c>
      <c r="E51" s="103">
        <v>1849.6</v>
      </c>
      <c r="F51" s="5"/>
      <c r="G51" s="2"/>
      <c r="H51" s="2"/>
    </row>
    <row r="52" spans="1:9" s="2" customFormat="1" ht="16.2" x14ac:dyDescent="0.3">
      <c r="A52" s="133" t="s">
        <v>71</v>
      </c>
      <c r="B52" s="134"/>
      <c r="C52" s="134"/>
      <c r="D52" s="34" t="s">
        <v>43</v>
      </c>
      <c r="E52" s="103">
        <v>1812.53</v>
      </c>
      <c r="F52" s="18"/>
      <c r="G52" s="99"/>
    </row>
    <row r="53" spans="1:9" s="2" customFormat="1" ht="16.2" x14ac:dyDescent="0.3">
      <c r="A53" s="133" t="s">
        <v>44</v>
      </c>
      <c r="B53" s="135"/>
      <c r="C53" s="135"/>
      <c r="D53" s="34" t="s">
        <v>43</v>
      </c>
      <c r="E53" s="103">
        <v>1051.95</v>
      </c>
      <c r="F53" s="18"/>
      <c r="G53" s="99"/>
    </row>
    <row r="54" spans="1:9" s="122" customFormat="1" ht="16.2" x14ac:dyDescent="0.3">
      <c r="A54" s="116" t="s">
        <v>72</v>
      </c>
      <c r="B54" s="117"/>
      <c r="C54" s="117"/>
      <c r="D54" s="34" t="s">
        <v>43</v>
      </c>
      <c r="E54" s="119">
        <v>0</v>
      </c>
      <c r="F54" s="57"/>
      <c r="G54" s="120"/>
      <c r="H54" s="121"/>
      <c r="I54" s="121"/>
    </row>
    <row r="55" spans="1:9" s="122" customFormat="1" ht="16.2" x14ac:dyDescent="0.3">
      <c r="A55" s="100" t="s">
        <v>73</v>
      </c>
      <c r="B55" s="101"/>
      <c r="C55" s="101"/>
      <c r="D55" s="102" t="s">
        <v>43</v>
      </c>
      <c r="E55" s="123">
        <f>E52-E53-E54</f>
        <v>760.57999999999993</v>
      </c>
      <c r="F55" s="57"/>
      <c r="G55" s="120"/>
      <c r="H55" s="121"/>
      <c r="I55" s="121"/>
    </row>
    <row r="56" spans="1:9" s="1" customFormat="1" x14ac:dyDescent="0.3">
      <c r="A56" s="16" t="s">
        <v>9</v>
      </c>
      <c r="B56" s="5"/>
      <c r="C56" s="5"/>
      <c r="D56" s="5"/>
      <c r="E56" s="5"/>
      <c r="F56" s="5"/>
      <c r="G56" s="2"/>
      <c r="H56" s="2"/>
    </row>
    <row r="57" spans="1:9" s="2" customFormat="1" x14ac:dyDescent="0.3">
      <c r="A57" s="5"/>
      <c r="B57" s="5"/>
      <c r="C57" s="5"/>
      <c r="D57" s="5"/>
      <c r="E57" s="5"/>
      <c r="F57" s="5"/>
      <c r="G57" s="18"/>
      <c r="H57" s="18"/>
    </row>
  </sheetData>
  <mergeCells count="7">
    <mergeCell ref="A52:C52"/>
    <mergeCell ref="A53:C53"/>
    <mergeCell ref="B41:B42"/>
    <mergeCell ref="A40:E40"/>
    <mergeCell ref="A32:C32"/>
    <mergeCell ref="C41:E41"/>
    <mergeCell ref="A51:C51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2020-02-27T11:04:46Z</cp:lastPrinted>
  <dcterms:created xsi:type="dcterms:W3CDTF">2016-04-22T06:39:22Z</dcterms:created>
  <dcterms:modified xsi:type="dcterms:W3CDTF">2020-06-18T12:26:03Z</dcterms:modified>
</cp:coreProperties>
</file>