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31" i="1" l="1"/>
  <c r="E19" i="1" l="1"/>
  <c r="D36" i="1" l="1"/>
  <c r="D35" i="1" l="1"/>
  <c r="D50" i="1" l="1"/>
  <c r="D49" i="1"/>
  <c r="D14" i="1" l="1"/>
  <c r="D18" i="1" l="1"/>
  <c r="E49" i="1" l="1"/>
  <c r="C49" i="1"/>
  <c r="B49" i="1"/>
  <c r="E54" i="1" l="1"/>
  <c r="D37" i="1" l="1"/>
  <c r="D15" i="1" l="1"/>
  <c r="D32" i="1" s="1"/>
  <c r="C32" i="1"/>
  <c r="C38" i="1" s="1"/>
  <c r="A38" i="1"/>
  <c r="D11" i="1"/>
  <c r="E16" i="1"/>
  <c r="D31" i="1" l="1"/>
  <c r="D12" i="1"/>
  <c r="D13" i="1"/>
  <c r="E17" i="1"/>
  <c r="D19" i="1"/>
  <c r="E8" i="1"/>
  <c r="D10" i="1"/>
  <c r="E9" i="1" l="1"/>
  <c r="E32" i="1" s="1"/>
  <c r="E38" i="1"/>
  <c r="D39" i="1" s="1"/>
</calcChain>
</file>

<file path=xl/sharedStrings.xml><?xml version="1.0" encoding="utf-8"?>
<sst xmlns="http://schemas.openxmlformats.org/spreadsheetml/2006/main" count="114" uniqueCount="77">
  <si>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</si>
  <si>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</si>
  <si>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</si>
  <si>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</si>
  <si>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</si>
  <si>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</si>
  <si>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</si>
  <si>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</si>
  <si>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</si>
  <si>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</si>
  <si>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</si>
  <si>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</si>
  <si>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</si>
  <si>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д.8</t>
  </si>
  <si>
    <t>Остаток средств на конец периода (+ есть средства, -задолженность)</t>
  </si>
  <si>
    <t>октябрь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</si>
  <si>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</si>
  <si>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</si>
  <si>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</si>
  <si>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</si>
  <si>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</si>
  <si>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</si>
  <si>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</si>
  <si>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</si>
  <si>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</si>
  <si>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</si>
  <si>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</si>
  <si>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апрель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</si>
  <si>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</si>
  <si>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</si>
  <si>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</si>
  <si>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</si>
  <si>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</si>
  <si>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</si>
  <si>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июль</t>
  </si>
  <si>
    <t>август</t>
  </si>
  <si>
    <t>декабрь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</si>
  <si>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</si>
  <si>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</si>
  <si>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</si>
  <si>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</si>
  <si>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</si>
  <si>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</si>
  <si>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</si>
  <si>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</si>
  <si>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</si>
  <si>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</si>
  <si>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</si>
  <si>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</si>
  <si>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</si>
  <si>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</si>
  <si>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</si>
  <si>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</si>
  <si>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Тариф на 1 кв.м., руб</t>
  </si>
  <si>
    <t>работы на общедомовой системе электроснабжения кв.34,41,42,43</t>
  </si>
  <si>
    <t>март</t>
  </si>
  <si>
    <t>6. изготовление техпаспорта на нежилые помещения</t>
  </si>
  <si>
    <t>7.Работы по ремонту общедомового имущества всего, в т.ч.</t>
  </si>
  <si>
    <t>8. Расходы на коммун.услуги в целях содержания общего имущества дома</t>
  </si>
  <si>
    <t>январь</t>
  </si>
  <si>
    <t>изготовление и установка метал.урн п.2,3,4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</si>
  <si>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</si>
  <si>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</si>
  <si>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кровли балконных козырьков кв.93</t>
  </si>
  <si>
    <t>установка новых почтовых ящиков п.1</t>
  </si>
  <si>
    <t>ремонт мягкой кровли над нежилым помещением</t>
  </si>
  <si>
    <t>сентябрь</t>
  </si>
  <si>
    <t>замена подъездного конвектора и установка поручня при входе в п.4</t>
  </si>
  <si>
    <t>замена двери входа в мусорокамеру п.3,4</t>
  </si>
  <si>
    <t>работы по подготовке к отопительному сезону</t>
  </si>
  <si>
    <t>ремонт разводки ГВС подвал п.4 и техэтаж п.2</t>
  </si>
  <si>
    <t>ремонт трассы отопления подвал п.4</t>
  </si>
  <si>
    <t>ремонт стояков ХГВС на техэтаже п.3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</si>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</sst>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8" fillId="0" borderId="0" xfId="0" applyFont="1" applyFill="1"/>
    <xf numFmtId="0" fontId="8" fillId="0" borderId="0" xfId="0" applyFont="1" applyFill="1" applyAlignment="1">
      <alignment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8" fillId="0" borderId="2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2" fontId="8" fillId="0" borderId="11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2" fontId="8" fillId="0" borderId="4" xfId="0" applyNumberFormat="1" applyFont="1" applyFill="1" applyBorder="1" applyAlignment="1">
      <alignment vertical="top" wrapText="1"/>
    </xf>
    <xf numFmtId="1" fontId="7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8" fillId="0" borderId="2" xfId="0" applyNumberFormat="1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2" fillId="0" borderId="0" xfId="0" applyFont="1" applyFill="1" applyBorder="1"/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7" fillId="2" borderId="6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2" fontId="7" fillId="2" borderId="7" xfId="0" applyNumberFormat="1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vertical="top" wrapText="1"/>
    </xf>
    <xf numFmtId="2" fontId="7" fillId="0" borderId="0" xfId="0" applyNumberFormat="1" applyFont="1" applyFill="1" applyAlignment="1">
      <alignment vertical="top"/>
    </xf>
    <xf numFmtId="0" fontId="9" fillId="0" borderId="18" xfId="0" applyFont="1" applyFill="1" applyBorder="1" applyAlignment="1">
      <alignment vertical="top" wrapTex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1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0" fillId="0" borderId="0" xfId="0" applyFont="1" applyFill="1"/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/>
    </xf>
    <xf numFmtId="0" fontId="9" fillId="0" borderId="10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1" fontId="9" fillId="0" borderId="11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3" fillId="0" borderId="0" xfId="0" applyFont="1" applyFill="1" applyBorder="1"/>
    <xf numFmtId="0" fontId="8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/>
    </xf>
    <xf numFmtId="165" fontId="9" fillId="0" borderId="20" xfId="1" applyNumberFormat="1" applyFont="1" applyFill="1" applyBorder="1" applyAlignment="1">
      <alignment vertical="top" wrapText="1"/>
    </xf>
    <xf numFmtId="165" fontId="9" fillId="0" borderId="3" xfId="1" applyNumberFormat="1" applyFont="1" applyFill="1" applyBorder="1" applyAlignment="1">
      <alignment vertical="top" wrapText="1"/>
    </xf>
    <xf numFmtId="165" fontId="9" fillId="0" borderId="11" xfId="1" applyNumberFormat="1" applyFont="1" applyFill="1" applyBorder="1" applyAlignment="1">
      <alignment vertical="top" wrapText="1"/>
    </xf>
    <xf numFmtId="165" fontId="9" fillId="0" borderId="12" xfId="1" applyNumberFormat="1" applyFont="1" applyFill="1" applyBorder="1" applyAlignment="1">
      <alignment vertical="top" wrapText="1"/>
    </xf>
    <xf numFmtId="165" fontId="10" fillId="2" borderId="11" xfId="1" applyNumberFormat="1" applyFont="1" applyFill="1" applyBorder="1" applyAlignment="1">
      <alignment vertical="top" wrapText="1"/>
    </xf>
    <xf numFmtId="165" fontId="10" fillId="2" borderId="12" xfId="1" applyNumberFormat="1" applyFont="1" applyFill="1" applyBorder="1" applyAlignment="1">
      <alignment vertical="top" wrapText="1"/>
    </xf>
    <xf numFmtId="165" fontId="8" fillId="0" borderId="3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7" fillId="0" borderId="14" xfId="1" applyNumberFormat="1" applyFont="1" applyFill="1" applyBorder="1" applyAlignment="1">
      <alignment vertical="top"/>
    </xf>
    <xf numFmtId="165" fontId="7" fillId="0" borderId="24" xfId="1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2" fontId="8" fillId="0" borderId="16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1" fontId="7" fillId="2" borderId="14" xfId="0" applyNumberFormat="1" applyFont="1" applyFill="1" applyBorder="1" applyAlignment="1">
      <alignment vertical="top" wrapText="1"/>
    </xf>
    <xf numFmtId="1" fontId="8" fillId="2" borderId="14" xfId="0" applyNumberFormat="1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vertical="top" wrapText="1"/>
    </xf>
    <xf numFmtId="165" fontId="7" fillId="2" borderId="24" xfId="1" applyNumberFormat="1" applyFont="1" applyFill="1" applyBorder="1" applyAlignment="1">
      <alignment vertical="top" wrapText="1"/>
    </xf>
    <xf numFmtId="0" fontId="9" fillId="0" borderId="25" xfId="0" applyFont="1" applyFill="1" applyBorder="1" applyAlignment="1">
      <alignment vertical="top" wrapText="1"/>
    </xf>
    <xf numFmtId="165" fontId="9" fillId="0" borderId="26" xfId="1" applyNumberFormat="1" applyFont="1" applyFill="1" applyBorder="1" applyAlignment="1">
      <alignment vertical="top"/>
    </xf>
    <xf numFmtId="165" fontId="9" fillId="0" borderId="27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9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165" fontId="8" fillId="0" borderId="5" xfId="1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9" xfId="0" applyNumberFormat="1" applyFont="1" applyFill="1" applyBorder="1" applyAlignment="1">
      <alignment vertical="top" wrapText="1"/>
    </xf>
    <xf numFmtId="165" fontId="8" fillId="0" borderId="4" xfId="1" applyNumberFormat="1" applyFont="1" applyFill="1" applyBorder="1" applyAlignment="1">
      <alignment vertical="top"/>
    </xf>
    <xf numFmtId="165" fontId="8" fillId="0" borderId="5" xfId="1" applyNumberFormat="1" applyFont="1" applyFill="1" applyBorder="1" applyAlignment="1">
      <alignment vertical="top"/>
    </xf>
    <xf numFmtId="165" fontId="8" fillId="0" borderId="17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0" fillId="0" borderId="0" xfId="0" applyFill="1" applyBorder="1"/>
    <xf numFmtId="0" fontId="8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13" fillId="0" borderId="0" xfId="0" applyFont="1" applyAlignment="1"/>
    <xf numFmtId="1" fontId="8" fillId="0" borderId="0" xfId="0" applyNumberFormat="1" applyFont="1" applyFill="1" applyBorder="1" applyAlignment="1">
      <alignment vertical="top" wrapText="1"/>
    </xf>
    <xf numFmtId="165" fontId="9" fillId="0" borderId="19" xfId="1" applyNumberFormat="1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vertical="top" wrapText="1"/>
    </xf>
    <xf numFmtId="165" fontId="8" fillId="0" borderId="11" xfId="1" applyNumberFormat="1" applyFont="1" applyFill="1" applyBorder="1" applyAlignment="1">
      <alignment vertical="top" wrapText="1"/>
    </xf>
    <xf numFmtId="165" fontId="7" fillId="0" borderId="0" xfId="1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3" fillId="0" borderId="0" xfId="0" applyFont="1" applyAlignment="1"/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37" zoomScale="75" zoomScaleNormal="75" workbookViewId="0">
      <selection activeCell="F42" sqref="F42:F52"/>
    </sheetView>
  </sheetViews>
  <sheetFormatPr defaultRowHeight="16.8" x14ac:dyDescent="0.3"/>
  <cols>
    <col min="1" max="1" width="79.88671875" style="7" customWidth="1"/>
    <col min="2" max="2" width="13.44140625" style="7" customWidth="1"/>
    <col min="3" max="3" width="13.6640625" style="7" customWidth="1"/>
    <col min="4" max="4" width="14.44140625" style="7" customWidth="1"/>
    <col min="5" max="5" width="14.109375" style="7" customWidth="1"/>
    <col min="6" max="6" width="13.109375" style="17" bestFit="1" customWidth="1"/>
    <col min="7" max="7" width="9.109375" style="6"/>
    <col min="8" max="8" width="9.109375" style="2"/>
    <col min="9" max="9" width="9.109375" style="4"/>
    <col min="10" max="10" width="9.109375" style="5"/>
  </cols>
  <sheetData>
    <row r="1" spans="1:10" s="21" customFormat="1" ht="31.2" x14ac:dyDescent="0.3">
      <c r="A1" s="44" t="s">
        <v>9</v>
      </c>
      <c r="B1" s="7"/>
      <c r="C1" s="7">
        <v>2019</v>
      </c>
      <c r="D1" s="45" t="s">
        <v>20</v>
      </c>
      <c r="E1" s="45">
        <v>12</v>
      </c>
      <c r="F1" s="17"/>
      <c r="G1" s="6"/>
      <c r="H1" s="2"/>
      <c r="I1" s="2"/>
      <c r="J1" s="20"/>
    </row>
    <row r="2" spans="1:10" s="21" customFormat="1" ht="16.5" customHeight="1" x14ac:dyDescent="0.3">
      <c r="A2" s="46" t="s">
        <v>13</v>
      </c>
      <c r="B2" s="7"/>
      <c r="C2" s="7"/>
      <c r="D2" s="7"/>
      <c r="E2" s="7"/>
      <c r="F2" s="17"/>
      <c r="G2" s="6"/>
      <c r="H2" s="2"/>
      <c r="I2" s="2"/>
      <c r="J2" s="20"/>
    </row>
    <row r="3" spans="1:10" s="21" customFormat="1" x14ac:dyDescent="0.3">
      <c r="A3" s="7" t="s">
        <v>22</v>
      </c>
      <c r="B3" s="7">
        <v>9288</v>
      </c>
      <c r="C3" s="7"/>
      <c r="D3" s="7"/>
      <c r="E3" s="47"/>
      <c r="F3" s="17"/>
      <c r="G3" s="6"/>
      <c r="H3" s="2"/>
      <c r="I3" s="2"/>
      <c r="J3" s="20"/>
    </row>
    <row r="4" spans="1:10" s="21" customFormat="1" x14ac:dyDescent="0.3">
      <c r="A4" s="7" t="s">
        <v>53</v>
      </c>
      <c r="B4" s="7">
        <v>17.02</v>
      </c>
      <c r="C4" s="7">
        <v>17.079999999999998</v>
      </c>
      <c r="D4" s="7"/>
      <c r="E4" s="7"/>
      <c r="F4" s="17"/>
      <c r="G4" s="6"/>
      <c r="H4" s="2"/>
      <c r="I4" s="2"/>
      <c r="J4" s="20"/>
    </row>
    <row r="5" spans="1:10" s="21" customFormat="1" x14ac:dyDescent="0.3">
      <c r="A5" s="7" t="s">
        <v>19</v>
      </c>
      <c r="B5" s="128">
        <v>1900422</v>
      </c>
      <c r="C5" s="48"/>
      <c r="D5" s="48"/>
      <c r="E5" s="7"/>
      <c r="F5" s="48"/>
      <c r="G5" s="7"/>
      <c r="H5" s="2"/>
      <c r="I5" s="2"/>
      <c r="J5" s="20"/>
    </row>
    <row r="6" spans="1:10" s="21" customFormat="1" ht="17.399999999999999" thickBot="1" x14ac:dyDescent="0.35">
      <c r="A6" s="7" t="s">
        <v>0</v>
      </c>
      <c r="B6" s="7">
        <v>100.87</v>
      </c>
      <c r="C6" s="7"/>
      <c r="D6" s="7"/>
      <c r="E6" s="7"/>
      <c r="F6" s="48"/>
      <c r="G6" s="6"/>
      <c r="H6" s="2"/>
      <c r="I6" s="2"/>
      <c r="J6" s="20"/>
    </row>
    <row r="7" spans="1:10" s="23" customFormat="1" ht="64.5" customHeight="1" x14ac:dyDescent="0.3">
      <c r="A7" s="8" t="s">
        <v>1</v>
      </c>
      <c r="B7" s="10" t="s">
        <v>10</v>
      </c>
      <c r="C7" s="10" t="s">
        <v>16</v>
      </c>
      <c r="D7" s="10" t="s">
        <v>18</v>
      </c>
      <c r="E7" s="9" t="s">
        <v>17</v>
      </c>
      <c r="F7" s="11"/>
      <c r="G7" s="11"/>
      <c r="H7" s="3"/>
      <c r="I7" s="3"/>
      <c r="J7" s="22"/>
    </row>
    <row r="8" spans="1:10" s="21" customFormat="1" ht="15.75" customHeight="1" x14ac:dyDescent="0.3">
      <c r="A8" s="12" t="s">
        <v>2</v>
      </c>
      <c r="B8" s="29" t="s">
        <v>11</v>
      </c>
      <c r="C8" s="79" t="s">
        <v>21</v>
      </c>
      <c r="D8" s="13">
        <v>1.02</v>
      </c>
      <c r="E8" s="88">
        <f>D8*B3*E1</f>
        <v>113685.12</v>
      </c>
      <c r="F8" s="17"/>
      <c r="G8" s="6"/>
      <c r="H8" s="2"/>
      <c r="I8" s="2"/>
      <c r="J8" s="20"/>
    </row>
    <row r="9" spans="1:10" s="21" customFormat="1" ht="46.8" x14ac:dyDescent="0.3">
      <c r="A9" s="12" t="s">
        <v>3</v>
      </c>
      <c r="B9" s="29" t="s">
        <v>11</v>
      </c>
      <c r="C9" s="79" t="s">
        <v>21</v>
      </c>
      <c r="D9" s="13">
        <f>5.8+D10+D11+D12+D13+D14+0.02</f>
        <v>7.8234901665231122</v>
      </c>
      <c r="E9" s="88">
        <f>D9*E1*B3</f>
        <v>871974.92</v>
      </c>
      <c r="F9" s="17"/>
      <c r="G9" s="6"/>
      <c r="H9" s="2"/>
      <c r="I9" s="2"/>
      <c r="J9" s="20"/>
    </row>
    <row r="10" spans="1:10" s="21" customFormat="1" ht="15.75" customHeight="1" x14ac:dyDescent="0.3">
      <c r="A10" s="14" t="s">
        <v>4</v>
      </c>
      <c r="B10" s="29"/>
      <c r="C10" s="79" t="s">
        <v>21</v>
      </c>
      <c r="D10" s="13">
        <f>E10/E1/B3</f>
        <v>9.7975882859603791E-2</v>
      </c>
      <c r="E10" s="88">
        <v>10920</v>
      </c>
      <c r="F10" s="17"/>
      <c r="G10" s="6"/>
      <c r="H10" s="2"/>
      <c r="I10" s="2"/>
      <c r="J10" s="20"/>
    </row>
    <row r="11" spans="1:10" s="21" customFormat="1" ht="15.75" customHeight="1" x14ac:dyDescent="0.3">
      <c r="A11" s="14" t="s">
        <v>5</v>
      </c>
      <c r="B11" s="29"/>
      <c r="C11" s="79" t="s">
        <v>21</v>
      </c>
      <c r="D11" s="13">
        <f>E11/E1/B3</f>
        <v>0.12351959517657192</v>
      </c>
      <c r="E11" s="88">
        <v>13767</v>
      </c>
      <c r="F11" s="17"/>
      <c r="G11" s="6"/>
      <c r="H11" s="2"/>
      <c r="I11" s="2"/>
      <c r="J11" s="20"/>
    </row>
    <row r="12" spans="1:10" s="21" customFormat="1" ht="15.75" customHeight="1" x14ac:dyDescent="0.3">
      <c r="A12" s="14" t="s">
        <v>6</v>
      </c>
      <c r="B12" s="29"/>
      <c r="C12" s="79" t="s">
        <v>21</v>
      </c>
      <c r="D12" s="13">
        <f>E12/B3/E1</f>
        <v>1.7605063881711169</v>
      </c>
      <c r="E12" s="88">
        <v>196219</v>
      </c>
      <c r="F12" s="17"/>
      <c r="G12" s="6"/>
      <c r="H12" s="2"/>
      <c r="I12" s="2"/>
      <c r="J12" s="20"/>
    </row>
    <row r="13" spans="1:10" s="21" customFormat="1" ht="15.75" customHeight="1" x14ac:dyDescent="0.3">
      <c r="A13" s="14" t="s">
        <v>33</v>
      </c>
      <c r="B13" s="29"/>
      <c r="C13" s="79" t="s">
        <v>25</v>
      </c>
      <c r="D13" s="13">
        <f>E13/E1/B3</f>
        <v>0</v>
      </c>
      <c r="E13" s="88"/>
      <c r="F13" s="17"/>
      <c r="G13" s="6"/>
    </row>
    <row r="14" spans="1:10" s="120" customFormat="1" ht="15.6" x14ac:dyDescent="0.3">
      <c r="A14" s="14" t="s">
        <v>61</v>
      </c>
      <c r="B14" s="95"/>
      <c r="C14" s="118" t="s">
        <v>21</v>
      </c>
      <c r="D14" s="13">
        <f>E14/B3/E1</f>
        <v>2.1488300315819695E-2</v>
      </c>
      <c r="E14" s="88">
        <v>2395</v>
      </c>
      <c r="F14" s="16"/>
      <c r="G14" s="16"/>
      <c r="H14" s="55"/>
      <c r="I14" s="119"/>
      <c r="J14" s="119"/>
    </row>
    <row r="15" spans="1:10" s="21" customFormat="1" ht="46.8" x14ac:dyDescent="0.3">
      <c r="A15" s="12" t="s">
        <v>62</v>
      </c>
      <c r="B15" s="29" t="s">
        <v>11</v>
      </c>
      <c r="C15" s="79" t="s">
        <v>21</v>
      </c>
      <c r="D15" s="13">
        <f>E15/E1/B3</f>
        <v>4.4183893195521105</v>
      </c>
      <c r="E15" s="88">
        <f>12070*3.4*E1</f>
        <v>492456</v>
      </c>
      <c r="F15" s="17"/>
      <c r="G15" s="6"/>
      <c r="H15" s="2"/>
      <c r="I15" s="2"/>
      <c r="J15" s="20"/>
    </row>
    <row r="16" spans="1:10" s="21" customFormat="1" ht="31.2" x14ac:dyDescent="0.3">
      <c r="A16" s="12" t="s">
        <v>51</v>
      </c>
      <c r="B16" s="29" t="s">
        <v>11</v>
      </c>
      <c r="C16" s="79" t="s">
        <v>21</v>
      </c>
      <c r="D16" s="13">
        <v>0.49</v>
      </c>
      <c r="E16" s="88">
        <f>D16*E1*B3</f>
        <v>54613.440000000002</v>
      </c>
      <c r="F16" s="17"/>
      <c r="G16" s="6"/>
      <c r="H16" s="2"/>
      <c r="I16" s="2"/>
      <c r="J16" s="20"/>
    </row>
    <row r="17" spans="1:10" s="21" customFormat="1" ht="15.75" customHeight="1" x14ac:dyDescent="0.3">
      <c r="A17" s="29" t="s">
        <v>52</v>
      </c>
      <c r="B17" s="29" t="s">
        <v>11</v>
      </c>
      <c r="C17" s="116" t="s">
        <v>21</v>
      </c>
      <c r="D17" s="13">
        <v>0.2</v>
      </c>
      <c r="E17" s="117">
        <f>D17*E1*B3</f>
        <v>22291.200000000004</v>
      </c>
      <c r="F17" s="17"/>
      <c r="G17" s="6"/>
      <c r="H17" s="2"/>
      <c r="I17" s="2"/>
      <c r="J17" s="20"/>
    </row>
    <row r="18" spans="1:10" s="21" customFormat="1" ht="15.75" customHeight="1" thickBot="1" x14ac:dyDescent="0.35">
      <c r="A18" s="31" t="s">
        <v>56</v>
      </c>
      <c r="B18" s="31" t="s">
        <v>59</v>
      </c>
      <c r="C18" s="32" t="s">
        <v>21</v>
      </c>
      <c r="D18" s="15">
        <f>E18/E1/B3</f>
        <v>4.2258828596037898E-2</v>
      </c>
      <c r="E18" s="127">
        <v>4710</v>
      </c>
      <c r="F18" s="17"/>
      <c r="G18" s="6"/>
      <c r="H18" s="2"/>
      <c r="I18" s="2"/>
      <c r="J18" s="20"/>
    </row>
    <row r="19" spans="1:10" s="21" customFormat="1" ht="15.75" customHeight="1" x14ac:dyDescent="0.3">
      <c r="A19" s="39" t="s">
        <v>57</v>
      </c>
      <c r="B19" s="40"/>
      <c r="C19" s="40"/>
      <c r="D19" s="41">
        <f>E19/E1/B3</f>
        <v>1.3403459661211599</v>
      </c>
      <c r="E19" s="89">
        <f>E20+E21+E22+E23+E24+E25+E26+E27+E28+E29+E30</f>
        <v>149389.6</v>
      </c>
      <c r="F19" s="17"/>
      <c r="G19" s="6"/>
      <c r="H19" s="2"/>
      <c r="I19" s="2"/>
      <c r="J19" s="20"/>
    </row>
    <row r="20" spans="1:10" s="57" customFormat="1" ht="15.75" customHeight="1" x14ac:dyDescent="0.3">
      <c r="A20" s="12" t="s">
        <v>54</v>
      </c>
      <c r="B20" s="29" t="s">
        <v>55</v>
      </c>
      <c r="C20" s="121" t="s">
        <v>21</v>
      </c>
      <c r="D20" s="13"/>
      <c r="E20" s="88">
        <v>3366.19</v>
      </c>
      <c r="F20" s="17"/>
      <c r="G20" s="6"/>
      <c r="H20" s="2"/>
      <c r="I20" s="2"/>
      <c r="J20" s="20"/>
    </row>
    <row r="21" spans="1:10" s="57" customFormat="1" ht="15.75" customHeight="1" x14ac:dyDescent="0.3">
      <c r="A21" s="12" t="s">
        <v>60</v>
      </c>
      <c r="B21" s="29" t="s">
        <v>27</v>
      </c>
      <c r="C21" s="121" t="s">
        <v>21</v>
      </c>
      <c r="D21" s="13"/>
      <c r="E21" s="88">
        <v>4500</v>
      </c>
      <c r="F21" s="17"/>
      <c r="G21" s="6"/>
      <c r="H21" s="2"/>
      <c r="I21" s="2"/>
      <c r="J21" s="20"/>
    </row>
    <row r="22" spans="1:10" s="57" customFormat="1" ht="15.75" customHeight="1" x14ac:dyDescent="0.3">
      <c r="A22" s="12" t="s">
        <v>63</v>
      </c>
      <c r="B22" s="29" t="s">
        <v>34</v>
      </c>
      <c r="C22" s="121" t="s">
        <v>21</v>
      </c>
      <c r="D22" s="13"/>
      <c r="E22" s="88">
        <v>20400</v>
      </c>
      <c r="F22" s="17"/>
      <c r="G22" s="6"/>
      <c r="H22" s="2"/>
      <c r="I22" s="2"/>
      <c r="J22" s="20"/>
    </row>
    <row r="23" spans="1:10" s="57" customFormat="1" ht="15.75" customHeight="1" x14ac:dyDescent="0.3">
      <c r="A23" s="12" t="s">
        <v>64</v>
      </c>
      <c r="B23" s="29" t="s">
        <v>35</v>
      </c>
      <c r="C23" s="121" t="s">
        <v>21</v>
      </c>
      <c r="D23" s="13"/>
      <c r="E23" s="88">
        <v>11968.82</v>
      </c>
      <c r="F23" s="17"/>
      <c r="G23" s="6"/>
      <c r="H23" s="2"/>
      <c r="I23" s="2"/>
      <c r="J23" s="20"/>
    </row>
    <row r="24" spans="1:10" s="57" customFormat="1" ht="15.75" customHeight="1" x14ac:dyDescent="0.3">
      <c r="A24" s="12" t="s">
        <v>65</v>
      </c>
      <c r="B24" s="29" t="s">
        <v>35</v>
      </c>
      <c r="C24" s="121" t="s">
        <v>21</v>
      </c>
      <c r="D24" s="13"/>
      <c r="E24" s="88">
        <v>16488.71</v>
      </c>
      <c r="F24" s="17"/>
      <c r="G24" s="6"/>
      <c r="H24" s="2"/>
      <c r="I24" s="2"/>
      <c r="J24" s="20"/>
    </row>
    <row r="25" spans="1:10" s="57" customFormat="1" ht="15.75" customHeight="1" x14ac:dyDescent="0.3">
      <c r="A25" s="12" t="s">
        <v>67</v>
      </c>
      <c r="B25" s="29" t="s">
        <v>66</v>
      </c>
      <c r="C25" s="121" t="s">
        <v>21</v>
      </c>
      <c r="D25" s="13"/>
      <c r="E25" s="88">
        <v>5246.31</v>
      </c>
      <c r="F25" s="17"/>
      <c r="G25" s="6"/>
      <c r="H25" s="2"/>
      <c r="I25" s="2"/>
      <c r="J25" s="20"/>
    </row>
    <row r="26" spans="1:10" s="57" customFormat="1" ht="15.75" customHeight="1" x14ac:dyDescent="0.3">
      <c r="A26" s="12" t="s">
        <v>68</v>
      </c>
      <c r="B26" s="29" t="s">
        <v>66</v>
      </c>
      <c r="C26" s="121" t="s">
        <v>21</v>
      </c>
      <c r="D26" s="13"/>
      <c r="E26" s="88">
        <v>26000</v>
      </c>
      <c r="F26" s="17"/>
      <c r="G26" s="6"/>
      <c r="H26" s="2"/>
      <c r="I26" s="2"/>
      <c r="J26" s="20"/>
    </row>
    <row r="27" spans="1:10" s="57" customFormat="1" ht="15.75" customHeight="1" x14ac:dyDescent="0.3">
      <c r="A27" s="12" t="s">
        <v>69</v>
      </c>
      <c r="B27" s="29" t="s">
        <v>15</v>
      </c>
      <c r="C27" s="121" t="s">
        <v>21</v>
      </c>
      <c r="D27" s="13"/>
      <c r="E27" s="88">
        <v>23168.25</v>
      </c>
      <c r="F27" s="17"/>
      <c r="G27" s="6"/>
      <c r="H27" s="2"/>
      <c r="I27" s="2"/>
      <c r="J27" s="20"/>
    </row>
    <row r="28" spans="1:10" s="57" customFormat="1" ht="15.75" customHeight="1" x14ac:dyDescent="0.3">
      <c r="A28" s="12" t="s">
        <v>71</v>
      </c>
      <c r="B28" s="29" t="s">
        <v>15</v>
      </c>
      <c r="C28" s="121" t="s">
        <v>21</v>
      </c>
      <c r="D28" s="13"/>
      <c r="E28" s="88">
        <v>13730.74</v>
      </c>
      <c r="F28" s="17"/>
      <c r="G28" s="6"/>
      <c r="H28" s="2"/>
      <c r="I28" s="2"/>
      <c r="J28" s="20"/>
    </row>
    <row r="29" spans="1:10" s="57" customFormat="1" ht="15.75" customHeight="1" x14ac:dyDescent="0.3">
      <c r="A29" s="12" t="s">
        <v>70</v>
      </c>
      <c r="B29" s="29" t="s">
        <v>15</v>
      </c>
      <c r="C29" s="121" t="s">
        <v>21</v>
      </c>
      <c r="D29" s="13"/>
      <c r="E29" s="88">
        <v>21107.21</v>
      </c>
      <c r="F29" s="17"/>
      <c r="G29" s="6"/>
      <c r="H29" s="2"/>
      <c r="I29" s="2"/>
      <c r="J29" s="20"/>
    </row>
    <row r="30" spans="1:10" s="57" customFormat="1" ht="15.75" customHeight="1" thickBot="1" x14ac:dyDescent="0.35">
      <c r="A30" s="96" t="s">
        <v>72</v>
      </c>
      <c r="B30" s="33" t="s">
        <v>36</v>
      </c>
      <c r="C30" s="34" t="s">
        <v>21</v>
      </c>
      <c r="D30" s="18"/>
      <c r="E30" s="110">
        <v>3413.37</v>
      </c>
      <c r="F30" s="17"/>
      <c r="G30" s="6"/>
      <c r="H30" s="2"/>
      <c r="I30" s="2"/>
      <c r="J30" s="20"/>
    </row>
    <row r="31" spans="1:10" s="28" customFormat="1" ht="15.75" customHeight="1" thickBot="1" x14ac:dyDescent="0.35">
      <c r="A31" s="25" t="s">
        <v>58</v>
      </c>
      <c r="B31" s="26"/>
      <c r="C31" s="26" t="s">
        <v>21</v>
      </c>
      <c r="D31" s="94">
        <f>E31/E1/B3</f>
        <v>1.4107988802756244</v>
      </c>
      <c r="E31" s="115">
        <f>D49+D50</f>
        <v>157242</v>
      </c>
      <c r="F31" s="37"/>
      <c r="G31" s="38"/>
      <c r="H31" s="27"/>
      <c r="I31" s="27"/>
      <c r="J31" s="27"/>
    </row>
    <row r="32" spans="1:10" s="21" customFormat="1" ht="15.75" customHeight="1" thickBot="1" x14ac:dyDescent="0.35">
      <c r="A32" s="97" t="s">
        <v>7</v>
      </c>
      <c r="B32" s="98"/>
      <c r="C32" s="99" t="str">
        <f>C31</f>
        <v>руб</v>
      </c>
      <c r="D32" s="100">
        <f>D8+D9+D15+D16+D17+D19+D31+D18</f>
        <v>16.745283161068041</v>
      </c>
      <c r="E32" s="101">
        <f>E8+E9+E15+E16+E17+E19+E31+E18</f>
        <v>1866362.28</v>
      </c>
      <c r="F32" s="49"/>
      <c r="G32" s="19"/>
      <c r="H32" s="2"/>
      <c r="I32" s="2"/>
      <c r="J32" s="20"/>
    </row>
    <row r="33" spans="1:10" s="28" customFormat="1" ht="15.75" customHeight="1" thickBot="1" x14ac:dyDescent="0.35">
      <c r="A33" s="136" t="s">
        <v>26</v>
      </c>
      <c r="B33" s="137"/>
      <c r="C33" s="137"/>
      <c r="D33" s="58" t="s">
        <v>29</v>
      </c>
      <c r="E33" s="59" t="s">
        <v>30</v>
      </c>
      <c r="F33" s="60"/>
      <c r="G33" s="37"/>
      <c r="H33" s="61"/>
      <c r="I33" s="27"/>
      <c r="J33" s="27"/>
    </row>
    <row r="34" spans="1:10" s="68" customFormat="1" ht="15.75" customHeight="1" x14ac:dyDescent="0.3">
      <c r="A34" s="50" t="s">
        <v>50</v>
      </c>
      <c r="B34" s="35"/>
      <c r="C34" s="64" t="s">
        <v>25</v>
      </c>
      <c r="D34" s="125">
        <v>3429</v>
      </c>
      <c r="E34" s="82"/>
      <c r="F34" s="51"/>
      <c r="G34" s="65"/>
      <c r="H34" s="66"/>
      <c r="I34" s="66"/>
      <c r="J34" s="67"/>
    </row>
    <row r="35" spans="1:10" s="68" customFormat="1" ht="15.75" customHeight="1" x14ac:dyDescent="0.3">
      <c r="A35" s="14" t="s">
        <v>12</v>
      </c>
      <c r="B35" s="30"/>
      <c r="C35" s="69" t="s">
        <v>25</v>
      </c>
      <c r="D35" s="126">
        <f>25594/12*E1</f>
        <v>25594</v>
      </c>
      <c r="E35" s="83"/>
      <c r="F35" s="51"/>
      <c r="G35" s="65"/>
      <c r="H35" s="66"/>
      <c r="I35" s="66"/>
      <c r="J35" s="67"/>
    </row>
    <row r="36" spans="1:10" s="68" customFormat="1" ht="15.75" customHeight="1" x14ac:dyDescent="0.3">
      <c r="A36" s="14" t="s">
        <v>37</v>
      </c>
      <c r="B36" s="30"/>
      <c r="C36" s="69" t="s">
        <v>25</v>
      </c>
      <c r="D36" s="126">
        <f>4666.92+4621.18+7827.19</f>
        <v>17115.29</v>
      </c>
      <c r="E36" s="83"/>
      <c r="F36" s="51"/>
      <c r="G36" s="65"/>
      <c r="H36" s="66"/>
      <c r="I36" s="66"/>
      <c r="J36" s="67"/>
    </row>
    <row r="37" spans="1:10" s="73" customFormat="1" ht="15.75" customHeight="1" x14ac:dyDescent="0.35">
      <c r="A37" s="14" t="s">
        <v>31</v>
      </c>
      <c r="B37" s="30"/>
      <c r="C37" s="69" t="s">
        <v>25</v>
      </c>
      <c r="D37" s="126">
        <f>B5</f>
        <v>1900422</v>
      </c>
      <c r="E37" s="83"/>
      <c r="F37" s="52"/>
      <c r="G37" s="70"/>
      <c r="H37" s="71"/>
      <c r="I37" s="71"/>
      <c r="J37" s="72"/>
    </row>
    <row r="38" spans="1:10" s="73" customFormat="1" ht="15.75" customHeight="1" x14ac:dyDescent="0.35">
      <c r="A38" s="62" t="str">
        <f>A32</f>
        <v>итого расходы</v>
      </c>
      <c r="B38" s="63"/>
      <c r="C38" s="74" t="str">
        <f>C32</f>
        <v>руб</v>
      </c>
      <c r="D38" s="84"/>
      <c r="E38" s="85">
        <f>E32</f>
        <v>1866362.28</v>
      </c>
      <c r="F38" s="52"/>
      <c r="G38" s="70"/>
      <c r="H38" s="71"/>
      <c r="I38" s="71"/>
      <c r="J38" s="72"/>
    </row>
    <row r="39" spans="1:10" s="78" customFormat="1" ht="15.75" customHeight="1" thickBot="1" x14ac:dyDescent="0.35">
      <c r="A39" s="53" t="s">
        <v>14</v>
      </c>
      <c r="B39" s="42"/>
      <c r="C39" s="75" t="s">
        <v>25</v>
      </c>
      <c r="D39" s="86">
        <f>D34+D35+D36+D37-E38</f>
        <v>80198.010000000009</v>
      </c>
      <c r="E39" s="87"/>
      <c r="F39" s="54"/>
      <c r="G39" s="76"/>
      <c r="H39" s="77"/>
      <c r="I39" s="77"/>
      <c r="J39" s="77"/>
    </row>
    <row r="40" spans="1:10" s="21" customFormat="1" ht="15.6" x14ac:dyDescent="0.3">
      <c r="A40" s="133" t="s">
        <v>46</v>
      </c>
      <c r="B40" s="134"/>
      <c r="C40" s="134"/>
      <c r="D40" s="134"/>
      <c r="E40" s="135"/>
      <c r="F40" s="55"/>
      <c r="G40" s="17"/>
      <c r="H40" s="17"/>
      <c r="I40" s="6"/>
      <c r="J40" s="6"/>
    </row>
    <row r="41" spans="1:10" s="57" customFormat="1" ht="15.6" x14ac:dyDescent="0.3">
      <c r="A41" s="43" t="s">
        <v>23</v>
      </c>
      <c r="B41" s="131" t="s">
        <v>38</v>
      </c>
      <c r="C41" s="131" t="s">
        <v>28</v>
      </c>
      <c r="D41" s="138"/>
      <c r="E41" s="139"/>
      <c r="F41" s="17"/>
      <c r="G41" s="17"/>
      <c r="H41" s="17"/>
      <c r="I41" s="6"/>
      <c r="J41" s="6"/>
    </row>
    <row r="42" spans="1:10" s="57" customFormat="1" ht="62.4" x14ac:dyDescent="0.3">
      <c r="A42" s="12"/>
      <c r="B42" s="132"/>
      <c r="C42" s="111" t="s">
        <v>39</v>
      </c>
      <c r="D42" s="111" t="s">
        <v>40</v>
      </c>
      <c r="E42" s="92" t="s">
        <v>32</v>
      </c>
      <c r="F42" s="17"/>
      <c r="G42" s="17"/>
      <c r="H42" s="17"/>
      <c r="I42" s="6"/>
      <c r="J42" s="6"/>
    </row>
    <row r="43" spans="1:10" s="21" customFormat="1" ht="15.75" customHeight="1" x14ac:dyDescent="0.3">
      <c r="A43" s="24" t="s">
        <v>47</v>
      </c>
      <c r="B43" s="80">
        <v>1803750</v>
      </c>
      <c r="C43" s="80">
        <v>1803731</v>
      </c>
      <c r="D43" s="80"/>
      <c r="E43" s="81"/>
      <c r="F43" s="56"/>
      <c r="G43" s="17"/>
      <c r="H43" s="17"/>
      <c r="I43" s="6"/>
      <c r="J43" s="6"/>
    </row>
    <row r="44" spans="1:10" s="21" customFormat="1" ht="15.75" customHeight="1" x14ac:dyDescent="0.3">
      <c r="A44" s="24" t="s">
        <v>48</v>
      </c>
      <c r="B44" s="80">
        <v>878413</v>
      </c>
      <c r="C44" s="80">
        <v>838268</v>
      </c>
      <c r="D44" s="80">
        <v>61629</v>
      </c>
      <c r="E44" s="81"/>
      <c r="F44" s="56"/>
      <c r="G44" s="17"/>
      <c r="H44" s="17"/>
      <c r="I44" s="6"/>
      <c r="J44" s="6"/>
    </row>
    <row r="45" spans="1:10" s="21" customFormat="1" ht="15.75" customHeight="1" x14ac:dyDescent="0.3">
      <c r="A45" s="24" t="s">
        <v>41</v>
      </c>
      <c r="B45" s="80">
        <v>161690</v>
      </c>
      <c r="C45" s="80">
        <v>155723</v>
      </c>
      <c r="D45" s="80">
        <v>8080</v>
      </c>
      <c r="E45" s="81"/>
      <c r="F45" s="56"/>
      <c r="G45" s="17"/>
      <c r="H45" s="17"/>
      <c r="I45" s="6"/>
      <c r="J45" s="6"/>
    </row>
    <row r="46" spans="1:10" s="21" customFormat="1" ht="15.75" customHeight="1" x14ac:dyDescent="0.3">
      <c r="A46" s="24" t="s">
        <v>42</v>
      </c>
      <c r="B46" s="80">
        <v>319631</v>
      </c>
      <c r="C46" s="80">
        <v>307730</v>
      </c>
      <c r="D46" s="80">
        <v>18729</v>
      </c>
      <c r="E46" s="81"/>
      <c r="F46" s="56"/>
      <c r="G46" s="17"/>
      <c r="H46" s="17"/>
      <c r="I46" s="6"/>
      <c r="J46" s="6"/>
    </row>
    <row r="47" spans="1:10" s="21" customFormat="1" ht="15.75" customHeight="1" x14ac:dyDescent="0.3">
      <c r="A47" s="24" t="s">
        <v>43</v>
      </c>
      <c r="B47" s="80">
        <v>698888</v>
      </c>
      <c r="C47" s="80">
        <v>599659</v>
      </c>
      <c r="D47" s="80">
        <v>143957</v>
      </c>
      <c r="E47" s="81"/>
      <c r="F47" s="56"/>
      <c r="G47" s="17"/>
      <c r="H47" s="17"/>
      <c r="I47" s="6"/>
      <c r="J47" s="6"/>
    </row>
    <row r="48" spans="1:10" s="21" customFormat="1" ht="15.75" customHeight="1" thickBot="1" x14ac:dyDescent="0.35">
      <c r="A48" s="112" t="s">
        <v>49</v>
      </c>
      <c r="B48" s="113">
        <v>342077</v>
      </c>
      <c r="C48" s="113">
        <v>342105</v>
      </c>
      <c r="D48" s="113"/>
      <c r="E48" s="114"/>
      <c r="F48" s="56"/>
      <c r="G48" s="17"/>
      <c r="H48" s="17"/>
      <c r="I48" s="6"/>
      <c r="J48" s="6"/>
    </row>
    <row r="49" spans="1:10" s="21" customFormat="1" ht="16.2" thickBot="1" x14ac:dyDescent="0.35">
      <c r="A49" s="36" t="s">
        <v>24</v>
      </c>
      <c r="B49" s="90">
        <f>SUM(B43:B48)</f>
        <v>4204449</v>
      </c>
      <c r="C49" s="90">
        <f>SUM(C43:C48)</f>
        <v>4047216</v>
      </c>
      <c r="D49" s="90">
        <f>SUM(D43:D48)</f>
        <v>232395</v>
      </c>
      <c r="E49" s="91">
        <f>SUM(E43:E47)</f>
        <v>0</v>
      </c>
      <c r="F49" s="93"/>
    </row>
    <row r="50" spans="1:10" s="68" customFormat="1" ht="15.75" customHeight="1" thickBot="1" x14ac:dyDescent="0.35">
      <c r="A50" s="102" t="s">
        <v>44</v>
      </c>
      <c r="B50" s="103"/>
      <c r="C50" s="103"/>
      <c r="D50" s="103">
        <f>B44+B45+B46+B47-C44-C45-C46-C47-D44-D45-D46-D47-E47-E44-E45-E46</f>
        <v>-75153</v>
      </c>
      <c r="E50" s="104"/>
      <c r="F50" s="124"/>
    </row>
    <row r="51" spans="1:10" s="1" customFormat="1" ht="16.2" x14ac:dyDescent="0.3">
      <c r="A51" s="129" t="s">
        <v>73</v>
      </c>
      <c r="B51" s="130"/>
      <c r="C51" s="130"/>
      <c r="D51" s="93" t="s">
        <v>45</v>
      </c>
      <c r="E51" s="105">
        <v>3382.5</v>
      </c>
      <c r="F51" s="7"/>
      <c r="G51" s="21"/>
      <c r="H51" s="21"/>
    </row>
    <row r="52" spans="1:10" s="21" customFormat="1" x14ac:dyDescent="0.3">
      <c r="A52" s="129" t="s">
        <v>74</v>
      </c>
      <c r="B52" s="130"/>
      <c r="C52" s="130"/>
      <c r="D52" s="93" t="s">
        <v>45</v>
      </c>
      <c r="E52" s="105">
        <v>3065.1</v>
      </c>
      <c r="F52" s="17"/>
      <c r="G52" s="6"/>
      <c r="H52" s="2"/>
      <c r="I52" s="2"/>
      <c r="J52" s="20"/>
    </row>
    <row r="53" spans="1:10" x14ac:dyDescent="0.3">
      <c r="A53" s="122" t="s">
        <v>75</v>
      </c>
      <c r="B53" s="123"/>
      <c r="C53" s="123"/>
      <c r="D53" s="93" t="s">
        <v>45</v>
      </c>
      <c r="E53" s="105">
        <v>0</v>
      </c>
    </row>
    <row r="54" spans="1:10" x14ac:dyDescent="0.3">
      <c r="A54" s="106" t="s">
        <v>76</v>
      </c>
      <c r="B54" s="107"/>
      <c r="C54" s="107"/>
      <c r="D54" s="108" t="s">
        <v>45</v>
      </c>
      <c r="E54" s="109">
        <f>E52-E53</f>
        <v>3065.1</v>
      </c>
    </row>
    <row r="55" spans="1:10" x14ac:dyDescent="0.3">
      <c r="A55" s="16" t="s">
        <v>8</v>
      </c>
    </row>
  </sheetData>
  <mergeCells count="6">
    <mergeCell ref="A52:C52"/>
    <mergeCell ref="B41:B42"/>
    <mergeCell ref="A40:E40"/>
    <mergeCell ref="A33:C33"/>
    <mergeCell ref="C41:E41"/>
    <mergeCell ref="A51:C51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2020-02-21T08:33:35Z</cp:lastPrinted>
  <dcterms:created xsi:type="dcterms:W3CDTF">2016-04-22T06:39:22Z</dcterms:created>
  <dcterms:modified xsi:type="dcterms:W3CDTF">2020-03-05T10:56:04Z</dcterms:modified>
</cp:coreProperties>
</file>