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38" i="1" l="1"/>
  <c r="E18" i="1" l="1"/>
  <c r="E28" i="1" l="1"/>
  <c r="D43" i="1" l="1"/>
  <c r="E22" i="1" l="1"/>
  <c r="D42" i="1" l="1"/>
  <c r="E23" i="1" l="1"/>
  <c r="D57" i="1" l="1"/>
  <c r="D56" i="1"/>
  <c r="D14" i="1" l="1"/>
  <c r="E21" i="1" l="1"/>
  <c r="E56" i="1" l="1"/>
  <c r="C56" i="1"/>
  <c r="B56" i="1"/>
  <c r="E61" i="1" l="1"/>
  <c r="C39" i="1" l="1"/>
  <c r="A45" i="1" l="1"/>
  <c r="D11" i="1" l="1"/>
  <c r="D44" i="1" l="1"/>
  <c r="D12" i="1"/>
  <c r="E17" i="1"/>
  <c r="D38" i="1"/>
  <c r="D13" i="1"/>
  <c r="D10" i="1"/>
  <c r="D18" i="1" l="1"/>
  <c r="E16" i="1"/>
  <c r="E8" i="1"/>
  <c r="D15" i="1"/>
  <c r="D39" i="1" l="1"/>
  <c r="E9" i="1"/>
  <c r="E39" i="1" s="1"/>
  <c r="E45" i="1" l="1"/>
  <c r="D46" i="1" s="1"/>
</calcChain>
</file>

<file path=xl/sharedStrings.xml><?xml version="1.0" encoding="utf-8"?>
<sst xmlns="http://schemas.openxmlformats.org/spreadsheetml/2006/main" count="136" uniqueCount="86">
  <si>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</si>
  <si>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</si>
  <si>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</si>
  <si>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</si>
  <si>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</si>
  <si>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</si>
  <si>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</si>
  <si>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</si>
  <si>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</si>
  <si>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</si>
  <si>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</si>
  <si>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</si>
  <si>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</si>
  <si>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</si>
  <si>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д.9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</si>
  <si>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</si>
  <si>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</si>
  <si>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</si>
  <si>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</si>
  <si>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</si>
  <si>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</si>
  <si>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Кол-во месяцев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</si>
  <si>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</si>
  <si>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</si>
  <si>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</si>
  <si>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</si>
  <si>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</si>
  <si>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</si>
  <si>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</si>
  <si>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</si>
  <si>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</si>
  <si>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</si>
  <si>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</si>
  <si>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</si>
  <si>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июль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</si>
  <si>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</si>
  <si>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</si>
  <si>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</si>
  <si>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</si>
  <si>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</si>
  <si>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</si>
  <si>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</si>
  <si>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</si>
  <si>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</si>
  <si>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</si>
  <si>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</si>
  <si>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</si>
  <si>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</si>
  <si>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</si>
  <si>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</si>
  <si>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</si>
  <si>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</si>
  <si>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</si>
  <si>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восстановление освещения перед входом в п.1,2,3,4</t>
  </si>
  <si>
    <t>январь</t>
  </si>
  <si>
    <t>февр,май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</si>
  <si>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</si>
  <si>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</si>
  <si>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ремонт мягкой кровли кв.47</t>
  </si>
  <si>
    <t>август</t>
  </si>
  <si>
    <t>замена канатоведущего шкива лифт.лебедки</t>
  </si>
  <si>
    <t>ремонт кровли балконных козырьков кв.48</t>
  </si>
  <si>
    <t>в теч.года</t>
  </si>
  <si>
    <t>изготовление и устройство пандуса при входе в подъезд 3</t>
  </si>
  <si>
    <t>октябрь</t>
  </si>
  <si>
    <t>замена канализ.трубы в подвале с выходом на улицу до колодца</t>
  </si>
  <si>
    <t>ноябрь</t>
  </si>
  <si>
    <t>устройство потолочного покрытия в тамбуре п.1</t>
  </si>
  <si>
    <t>услуги экскаватора</t>
  </si>
  <si>
    <t>работы на общедомовой системе канализации кв.89,91,94,98,101,103,105,107,подвал</t>
  </si>
  <si>
    <t>работы на общедомовой системе отопления кв.6,31,78,18</t>
  </si>
  <si>
    <t>декабрь</t>
  </si>
  <si>
    <t>установка светильников п.1-4-15 шт</t>
  </si>
  <si>
    <t>ремонт отмостков и тротуара между 3 и 4 подъездом</t>
  </si>
  <si>
    <t>замена стояка ГВС кв.36</t>
  </si>
  <si>
    <t>косметический ремонт 1-х этажей п.1-4</t>
  </si>
  <si>
    <t>установка новых почтовых ящиков п.1,2</t>
  </si>
  <si>
    <t>замена радиатора отопления п.2,3,4</t>
  </si>
  <si>
    <t>сент,дек</t>
  </si>
  <si>
    <t>установка пандуса п.2, установка перил п.1,2</t>
  </si>
  <si>
    <t>изготовление и установка пластик.тамбурных дверей и окон в п.1-4</t>
  </si>
  <si>
    <t>установка доводчика на входную тамбурную дверь п.2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</si>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</sst>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/>
    <xf numFmtId="0" fontId="5" fillId="0" borderId="0" xfId="0" applyFont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8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6" fillId="0" borderId="19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9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0" fillId="0" borderId="0" xfId="0" applyFont="1" applyFill="1"/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0" fontId="10" fillId="0" borderId="0" xfId="0" applyFont="1" applyFill="1"/>
    <xf numFmtId="0" fontId="11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0" fontId="13" fillId="0" borderId="0" xfId="0" applyFont="1" applyFill="1"/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1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21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2" fontId="4" fillId="0" borderId="17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wrapText="1"/>
    </xf>
    <xf numFmtId="0" fontId="4" fillId="0" borderId="9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165" fontId="6" fillId="0" borderId="26" xfId="1" applyNumberFormat="1" applyFont="1" applyFill="1" applyBorder="1" applyAlignment="1">
      <alignment vertical="top"/>
    </xf>
    <xf numFmtId="165" fontId="6" fillId="0" borderId="27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4" fillId="0" borderId="3" xfId="1" applyNumberFormat="1" applyFont="1" applyFill="1" applyBorder="1" applyAlignment="1">
      <alignment horizontal="left" vertical="top" wrapText="1"/>
    </xf>
    <xf numFmtId="165" fontId="4" fillId="0" borderId="5" xfId="1" applyNumberFormat="1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165" fontId="4" fillId="0" borderId="18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1" fontId="4" fillId="0" borderId="0" xfId="0" applyNumberFormat="1" applyFont="1" applyFill="1" applyBorder="1" applyAlignment="1">
      <alignment vertical="top" wrapText="1"/>
    </xf>
    <xf numFmtId="165" fontId="6" fillId="0" borderId="20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zoomScale="75" zoomScaleNormal="75" workbookViewId="0">
      <selection activeCell="F12" sqref="F12:F61"/>
    </sheetView>
  </sheetViews>
  <sheetFormatPr defaultRowHeight="15.6" x14ac:dyDescent="0.3"/>
  <cols>
    <col min="1" max="1" width="80.44140625" style="9" customWidth="1"/>
    <col min="2" max="2" width="14.33203125" style="9" customWidth="1"/>
    <col min="3" max="3" width="13.5546875" style="9" customWidth="1"/>
    <col min="4" max="4" width="14" style="9" customWidth="1"/>
    <col min="5" max="5" width="14.44140625" style="9" customWidth="1"/>
    <col min="6" max="6" width="9.88671875" style="4" bestFit="1" customWidth="1"/>
    <col min="7" max="7" width="9.109375" style="2"/>
  </cols>
  <sheetData>
    <row r="1" spans="1:10" s="20" customFormat="1" ht="31.2" x14ac:dyDescent="0.3">
      <c r="A1" s="42" t="s">
        <v>10</v>
      </c>
      <c r="B1" s="9"/>
      <c r="C1" s="9">
        <v>2019</v>
      </c>
      <c r="D1" s="43" t="s">
        <v>21</v>
      </c>
      <c r="E1" s="43">
        <v>12</v>
      </c>
      <c r="F1" s="4"/>
      <c r="G1" s="8"/>
    </row>
    <row r="2" spans="1:10" s="20" customFormat="1" ht="15.75" customHeight="1" x14ac:dyDescent="0.3">
      <c r="A2" s="44" t="s">
        <v>14</v>
      </c>
      <c r="B2" s="9"/>
      <c r="C2" s="9"/>
      <c r="D2" s="9"/>
      <c r="E2" s="9"/>
      <c r="F2" s="4"/>
      <c r="G2" s="8"/>
    </row>
    <row r="3" spans="1:10" s="20" customFormat="1" x14ac:dyDescent="0.3">
      <c r="A3" s="9" t="s">
        <v>23</v>
      </c>
      <c r="B3" s="9">
        <v>9299.5</v>
      </c>
      <c r="C3" s="9"/>
      <c r="D3" s="9"/>
      <c r="E3" s="45"/>
      <c r="F3" s="4"/>
      <c r="G3" s="8"/>
    </row>
    <row r="4" spans="1:10" s="20" customFormat="1" x14ac:dyDescent="0.3">
      <c r="A4" s="9" t="s">
        <v>0</v>
      </c>
      <c r="B4" s="9">
        <v>17.62</v>
      </c>
      <c r="C4" s="9">
        <v>17.68</v>
      </c>
      <c r="D4" s="9"/>
      <c r="E4" s="9"/>
      <c r="F4" s="4"/>
      <c r="G4" s="8"/>
    </row>
    <row r="5" spans="1:10" s="20" customFormat="1" x14ac:dyDescent="0.3">
      <c r="A5" s="9" t="s">
        <v>20</v>
      </c>
      <c r="B5" s="126">
        <v>1968495</v>
      </c>
      <c r="C5" s="45"/>
      <c r="D5" s="45"/>
      <c r="E5" s="9"/>
      <c r="F5" s="45"/>
      <c r="G5" s="9"/>
    </row>
    <row r="6" spans="1:10" s="20" customFormat="1" ht="16.2" thickBot="1" x14ac:dyDescent="0.35">
      <c r="A6" s="9" t="s">
        <v>1</v>
      </c>
      <c r="B6" s="9">
        <v>102.38</v>
      </c>
      <c r="C6" s="9"/>
      <c r="D6" s="9"/>
      <c r="E6" s="9"/>
      <c r="F6" s="45"/>
      <c r="G6" s="8"/>
    </row>
    <row r="7" spans="1:10" s="21" customFormat="1" ht="62.4" x14ac:dyDescent="0.3">
      <c r="A7" s="5" t="s">
        <v>2</v>
      </c>
      <c r="B7" s="7" t="s">
        <v>11</v>
      </c>
      <c r="C7" s="7" t="s">
        <v>17</v>
      </c>
      <c r="D7" s="7" t="s">
        <v>19</v>
      </c>
      <c r="E7" s="6" t="s">
        <v>18</v>
      </c>
      <c r="F7" s="10"/>
      <c r="G7" s="18"/>
    </row>
    <row r="8" spans="1:10" s="20" customFormat="1" ht="15.75" customHeight="1" x14ac:dyDescent="0.3">
      <c r="A8" s="11" t="s">
        <v>3</v>
      </c>
      <c r="B8" s="28" t="s">
        <v>12</v>
      </c>
      <c r="C8" s="105" t="s">
        <v>22</v>
      </c>
      <c r="D8" s="12">
        <v>1.02</v>
      </c>
      <c r="E8" s="81">
        <f>D8*B3*E1</f>
        <v>113825.88</v>
      </c>
      <c r="F8" s="4"/>
      <c r="G8" s="8"/>
    </row>
    <row r="9" spans="1:10" s="20" customFormat="1" ht="46.8" x14ac:dyDescent="0.3">
      <c r="A9" s="11" t="s">
        <v>4</v>
      </c>
      <c r="B9" s="28" t="s">
        <v>12</v>
      </c>
      <c r="C9" s="105" t="s">
        <v>22</v>
      </c>
      <c r="D9" s="12">
        <f>5.8+D10+D11+D12+D13+D14+0.04</f>
        <v>7.3580206821155265</v>
      </c>
      <c r="E9" s="81">
        <f>D9*E1*B3</f>
        <v>821110.96000000008</v>
      </c>
      <c r="F9" s="4"/>
      <c r="G9" s="8"/>
    </row>
    <row r="10" spans="1:10" s="20" customFormat="1" ht="15.75" customHeight="1" x14ac:dyDescent="0.3">
      <c r="A10" s="14" t="s">
        <v>5</v>
      </c>
      <c r="B10" s="28"/>
      <c r="C10" s="105" t="s">
        <v>22</v>
      </c>
      <c r="D10" s="12">
        <f>E10/E1/B3</f>
        <v>7.6527411868021575E-2</v>
      </c>
      <c r="E10" s="81">
        <v>8540</v>
      </c>
      <c r="F10" s="4"/>
      <c r="G10" s="8"/>
    </row>
    <row r="11" spans="1:10" s="20" customFormat="1" ht="15.75" customHeight="1" x14ac:dyDescent="0.3">
      <c r="A11" s="14" t="s">
        <v>6</v>
      </c>
      <c r="B11" s="28"/>
      <c r="C11" s="105" t="s">
        <v>22</v>
      </c>
      <c r="D11" s="12">
        <f>E11/E1/B3</f>
        <v>9.2415362833127221E-2</v>
      </c>
      <c r="E11" s="81">
        <v>10313</v>
      </c>
      <c r="F11" s="4"/>
      <c r="G11" s="8"/>
    </row>
    <row r="12" spans="1:10" s="20" customFormat="1" ht="15.75" customHeight="1" x14ac:dyDescent="0.3">
      <c r="A12" s="14" t="s">
        <v>33</v>
      </c>
      <c r="B12" s="28"/>
      <c r="C12" s="105" t="s">
        <v>26</v>
      </c>
      <c r="D12" s="12">
        <f>E12/E1/B3</f>
        <v>0</v>
      </c>
      <c r="E12" s="106"/>
      <c r="F12" s="4"/>
      <c r="G12" s="3"/>
    </row>
    <row r="13" spans="1:10" s="20" customFormat="1" ht="15.75" customHeight="1" x14ac:dyDescent="0.3">
      <c r="A13" s="14" t="s">
        <v>7</v>
      </c>
      <c r="B13" s="28"/>
      <c r="C13" s="105" t="s">
        <v>22</v>
      </c>
      <c r="D13" s="12">
        <f>E13/B3/E1</f>
        <v>1.3241303295876123</v>
      </c>
      <c r="E13" s="81">
        <v>147765</v>
      </c>
      <c r="F13" s="4"/>
      <c r="G13" s="8"/>
    </row>
    <row r="14" spans="1:10" s="119" customFormat="1" x14ac:dyDescent="0.3">
      <c r="A14" s="14" t="s">
        <v>56</v>
      </c>
      <c r="B14" s="89"/>
      <c r="C14" s="117" t="s">
        <v>22</v>
      </c>
      <c r="D14" s="12">
        <f>E14/B3/E1</f>
        <v>2.4947577826764881E-2</v>
      </c>
      <c r="E14" s="81">
        <v>2784</v>
      </c>
      <c r="F14" s="17"/>
      <c r="G14" s="17"/>
      <c r="H14" s="54"/>
      <c r="I14" s="118"/>
      <c r="J14" s="118"/>
    </row>
    <row r="15" spans="1:10" s="20" customFormat="1" ht="46.8" x14ac:dyDescent="0.3">
      <c r="A15" s="11" t="s">
        <v>57</v>
      </c>
      <c r="B15" s="28" t="s">
        <v>12</v>
      </c>
      <c r="C15" s="105" t="s">
        <v>22</v>
      </c>
      <c r="D15" s="12">
        <f>E15/E1/B3</f>
        <v>5.8770148932738318</v>
      </c>
      <c r="E15" s="81">
        <f>17450*3.4*5+15092*3.4*7</f>
        <v>655839.6</v>
      </c>
      <c r="F15" s="4"/>
      <c r="G15" s="8"/>
    </row>
    <row r="16" spans="1:10" s="20" customFormat="1" ht="31.2" x14ac:dyDescent="0.3">
      <c r="A16" s="30" t="s">
        <v>49</v>
      </c>
      <c r="B16" s="31" t="s">
        <v>12</v>
      </c>
      <c r="C16" s="32" t="s">
        <v>22</v>
      </c>
      <c r="D16" s="15">
        <v>0.49</v>
      </c>
      <c r="E16" s="82">
        <f>D16*E1*B3</f>
        <v>54681.06</v>
      </c>
      <c r="F16" s="4"/>
      <c r="G16" s="8"/>
    </row>
    <row r="17" spans="1:10" s="20" customFormat="1" ht="17.399999999999999" thickBot="1" x14ac:dyDescent="0.35">
      <c r="A17" s="30" t="s">
        <v>50</v>
      </c>
      <c r="B17" s="31" t="s">
        <v>12</v>
      </c>
      <c r="C17" s="32" t="s">
        <v>22</v>
      </c>
      <c r="D17" s="15">
        <v>0.2</v>
      </c>
      <c r="E17" s="82">
        <f>D17*E1*B3</f>
        <v>22318.800000000003</v>
      </c>
      <c r="F17" s="9"/>
      <c r="G17" s="88"/>
      <c r="H17" s="90"/>
      <c r="I17" s="90"/>
      <c r="J17" s="90"/>
    </row>
    <row r="18" spans="1:10" s="20" customFormat="1" x14ac:dyDescent="0.3">
      <c r="A18" s="108" t="s">
        <v>51</v>
      </c>
      <c r="B18" s="109"/>
      <c r="C18" s="109"/>
      <c r="D18" s="110">
        <f>E18/E1/B3</f>
        <v>3.5989588149900524</v>
      </c>
      <c r="E18" s="111">
        <f>E19+E20+E21+E22+E23+E24+E25+E26+E27+E28+E29+E30+E31+E32+E33+E34+E35+E36+E37</f>
        <v>401622.20999999996</v>
      </c>
      <c r="F18" s="4"/>
      <c r="G18" s="8"/>
    </row>
    <row r="19" spans="1:10" s="22" customFormat="1" ht="15.75" customHeight="1" x14ac:dyDescent="0.3">
      <c r="A19" s="11" t="s">
        <v>53</v>
      </c>
      <c r="B19" s="28" t="s">
        <v>54</v>
      </c>
      <c r="C19" s="120" t="s">
        <v>22</v>
      </c>
      <c r="D19" s="13"/>
      <c r="E19" s="81">
        <v>4321.4799999999996</v>
      </c>
      <c r="F19" s="46"/>
      <c r="G19" s="16"/>
    </row>
    <row r="20" spans="1:10" s="22" customFormat="1" ht="15.75" customHeight="1" x14ac:dyDescent="0.3">
      <c r="A20" s="11" t="s">
        <v>72</v>
      </c>
      <c r="B20" s="28" t="s">
        <v>71</v>
      </c>
      <c r="C20" s="120" t="s">
        <v>22</v>
      </c>
      <c r="D20" s="13"/>
      <c r="E20" s="81">
        <v>18607.810000000001</v>
      </c>
      <c r="F20" s="46"/>
      <c r="G20" s="16"/>
    </row>
    <row r="21" spans="1:10" s="56" customFormat="1" ht="15.75" customHeight="1" x14ac:dyDescent="0.3">
      <c r="A21" s="11" t="s">
        <v>69</v>
      </c>
      <c r="B21" s="28" t="s">
        <v>55</v>
      </c>
      <c r="C21" s="120" t="s">
        <v>22</v>
      </c>
      <c r="D21" s="13"/>
      <c r="E21" s="81">
        <f>26463.59+2389.33</f>
        <v>28852.92</v>
      </c>
      <c r="F21" s="4"/>
      <c r="G21" s="8"/>
    </row>
    <row r="22" spans="1:10" s="56" customFormat="1" ht="15.75" customHeight="1" x14ac:dyDescent="0.3">
      <c r="A22" s="11" t="s">
        <v>70</v>
      </c>
      <c r="B22" s="28" t="s">
        <v>62</v>
      </c>
      <c r="C22" s="120" t="s">
        <v>22</v>
      </c>
      <c r="D22" s="13"/>
      <c r="E22" s="81">
        <f>4088.09+566.03+1821.83+3163.14</f>
        <v>9639.09</v>
      </c>
      <c r="F22" s="4"/>
      <c r="G22" s="8"/>
    </row>
    <row r="23" spans="1:10" s="56" customFormat="1" ht="15.75" customHeight="1" x14ac:dyDescent="0.3">
      <c r="A23" s="11" t="s">
        <v>61</v>
      </c>
      <c r="B23" s="28" t="s">
        <v>34</v>
      </c>
      <c r="C23" s="120" t="s">
        <v>22</v>
      </c>
      <c r="D23" s="13"/>
      <c r="E23" s="81">
        <f>6000</f>
        <v>6000</v>
      </c>
      <c r="F23" s="4"/>
      <c r="G23" s="8"/>
    </row>
    <row r="24" spans="1:10" s="56" customFormat="1" ht="15.75" customHeight="1" x14ac:dyDescent="0.3">
      <c r="A24" s="11" t="s">
        <v>58</v>
      </c>
      <c r="B24" s="28" t="s">
        <v>59</v>
      </c>
      <c r="C24" s="120" t="s">
        <v>22</v>
      </c>
      <c r="D24" s="13"/>
      <c r="E24" s="81">
        <v>45958.17</v>
      </c>
      <c r="F24" s="4"/>
      <c r="G24" s="8"/>
    </row>
    <row r="25" spans="1:10" s="22" customFormat="1" ht="15.75" customHeight="1" x14ac:dyDescent="0.3">
      <c r="A25" s="11" t="s">
        <v>60</v>
      </c>
      <c r="B25" s="28" t="s">
        <v>16</v>
      </c>
      <c r="C25" s="120" t="s">
        <v>22</v>
      </c>
      <c r="D25" s="13"/>
      <c r="E25" s="81">
        <v>14956.99</v>
      </c>
      <c r="F25" s="46"/>
      <c r="G25" s="16"/>
    </row>
    <row r="26" spans="1:10" s="56" customFormat="1" ht="15.75" customHeight="1" x14ac:dyDescent="0.3">
      <c r="A26" s="11" t="s">
        <v>63</v>
      </c>
      <c r="B26" s="28" t="s">
        <v>64</v>
      </c>
      <c r="C26" s="120" t="s">
        <v>22</v>
      </c>
      <c r="D26" s="12"/>
      <c r="E26" s="81">
        <v>7099.06</v>
      </c>
      <c r="F26" s="4"/>
      <c r="G26" s="8"/>
    </row>
    <row r="27" spans="1:10" s="56" customFormat="1" ht="15.75" customHeight="1" x14ac:dyDescent="0.3">
      <c r="A27" s="11" t="s">
        <v>67</v>
      </c>
      <c r="B27" s="28" t="s">
        <v>66</v>
      </c>
      <c r="C27" s="120" t="s">
        <v>22</v>
      </c>
      <c r="D27" s="12"/>
      <c r="E27" s="81">
        <v>2419.48</v>
      </c>
      <c r="F27" s="4"/>
      <c r="G27" s="8"/>
    </row>
    <row r="28" spans="1:10" s="56" customFormat="1" ht="15.75" customHeight="1" x14ac:dyDescent="0.3">
      <c r="A28" s="11" t="s">
        <v>77</v>
      </c>
      <c r="B28" s="28" t="s">
        <v>78</v>
      </c>
      <c r="C28" s="120" t="s">
        <v>22</v>
      </c>
      <c r="D28" s="12"/>
      <c r="E28" s="81">
        <f>13190.96+5614.87</f>
        <v>18805.829999999998</v>
      </c>
      <c r="F28" s="4"/>
      <c r="G28" s="8"/>
    </row>
    <row r="29" spans="1:10" s="56" customFormat="1" ht="15.75" customHeight="1" x14ac:dyDescent="0.3">
      <c r="A29" s="11" t="s">
        <v>68</v>
      </c>
      <c r="B29" s="28" t="s">
        <v>66</v>
      </c>
      <c r="C29" s="120" t="s">
        <v>22</v>
      </c>
      <c r="D29" s="12"/>
      <c r="E29" s="81">
        <v>5200</v>
      </c>
      <c r="F29" s="4"/>
      <c r="G29" s="8"/>
    </row>
    <row r="30" spans="1:10" s="56" customFormat="1" ht="15.75" customHeight="1" x14ac:dyDescent="0.3">
      <c r="A30" s="11" t="s">
        <v>74</v>
      </c>
      <c r="B30" s="28" t="s">
        <v>71</v>
      </c>
      <c r="C30" s="120" t="s">
        <v>22</v>
      </c>
      <c r="D30" s="12"/>
      <c r="E30" s="81">
        <v>1656.08</v>
      </c>
      <c r="F30" s="4"/>
      <c r="G30" s="8"/>
    </row>
    <row r="31" spans="1:10" s="56" customFormat="1" ht="15.75" customHeight="1" x14ac:dyDescent="0.3">
      <c r="A31" s="11" t="s">
        <v>75</v>
      </c>
      <c r="B31" s="28" t="s">
        <v>71</v>
      </c>
      <c r="C31" s="120" t="s">
        <v>22</v>
      </c>
      <c r="D31" s="12"/>
      <c r="E31" s="81">
        <v>69090.62</v>
      </c>
      <c r="F31" s="4"/>
      <c r="G31" s="8"/>
    </row>
    <row r="32" spans="1:10" s="56" customFormat="1" ht="15.75" customHeight="1" x14ac:dyDescent="0.3">
      <c r="A32" s="11" t="s">
        <v>79</v>
      </c>
      <c r="B32" s="28" t="s">
        <v>71</v>
      </c>
      <c r="C32" s="120" t="s">
        <v>22</v>
      </c>
      <c r="D32" s="12"/>
      <c r="E32" s="81">
        <v>15736.96</v>
      </c>
      <c r="F32" s="4"/>
      <c r="G32" s="8"/>
    </row>
    <row r="33" spans="1:10" s="56" customFormat="1" ht="15.75" customHeight="1" x14ac:dyDescent="0.3">
      <c r="A33" s="11" t="s">
        <v>80</v>
      </c>
      <c r="B33" s="28" t="s">
        <v>71</v>
      </c>
      <c r="C33" s="120" t="s">
        <v>22</v>
      </c>
      <c r="D33" s="12"/>
      <c r="E33" s="81">
        <v>118405.43</v>
      </c>
      <c r="F33" s="4"/>
      <c r="G33" s="8"/>
    </row>
    <row r="34" spans="1:10" s="56" customFormat="1" ht="15.75" customHeight="1" x14ac:dyDescent="0.3">
      <c r="A34" s="11" t="s">
        <v>76</v>
      </c>
      <c r="B34" s="28" t="s">
        <v>71</v>
      </c>
      <c r="C34" s="120" t="s">
        <v>22</v>
      </c>
      <c r="D34" s="12"/>
      <c r="E34" s="81">
        <v>17574.41</v>
      </c>
      <c r="F34" s="4"/>
      <c r="G34" s="8"/>
    </row>
    <row r="35" spans="1:10" s="56" customFormat="1" ht="15.75" customHeight="1" x14ac:dyDescent="0.3">
      <c r="A35" s="11" t="s">
        <v>81</v>
      </c>
      <c r="B35" s="28" t="s">
        <v>71</v>
      </c>
      <c r="C35" s="120" t="s">
        <v>22</v>
      </c>
      <c r="D35" s="12"/>
      <c r="E35" s="81">
        <v>2500</v>
      </c>
      <c r="F35" s="4"/>
      <c r="G35" s="8"/>
    </row>
    <row r="36" spans="1:10" s="56" customFormat="1" ht="15.75" customHeight="1" x14ac:dyDescent="0.3">
      <c r="A36" s="11" t="s">
        <v>73</v>
      </c>
      <c r="B36" s="28" t="s">
        <v>71</v>
      </c>
      <c r="C36" s="120" t="s">
        <v>22</v>
      </c>
      <c r="D36" s="12"/>
      <c r="E36" s="81">
        <v>7762.06</v>
      </c>
      <c r="F36" s="4"/>
      <c r="G36" s="8"/>
    </row>
    <row r="37" spans="1:10" s="56" customFormat="1" ht="15.75" customHeight="1" thickBot="1" x14ac:dyDescent="0.35">
      <c r="A37" s="91" t="s">
        <v>65</v>
      </c>
      <c r="B37" s="33" t="s">
        <v>66</v>
      </c>
      <c r="C37" s="34" t="s">
        <v>22</v>
      </c>
      <c r="D37" s="35"/>
      <c r="E37" s="107">
        <v>7035.82</v>
      </c>
      <c r="F37" s="4"/>
      <c r="G37" s="8"/>
    </row>
    <row r="38" spans="1:10" s="27" customFormat="1" ht="15.75" customHeight="1" thickBot="1" x14ac:dyDescent="0.35">
      <c r="A38" s="24" t="s">
        <v>52</v>
      </c>
      <c r="B38" s="25"/>
      <c r="C38" s="25" t="s">
        <v>22</v>
      </c>
      <c r="D38" s="87">
        <f>E38/B3/E1</f>
        <v>0.53725110669032383</v>
      </c>
      <c r="E38" s="116">
        <f>D56+D57</f>
        <v>59954</v>
      </c>
      <c r="F38" s="38"/>
      <c r="G38" s="40"/>
      <c r="H38" s="26"/>
      <c r="I38" s="26"/>
      <c r="J38" s="26"/>
    </row>
    <row r="39" spans="1:10" s="20" customFormat="1" ht="16.2" thickBot="1" x14ac:dyDescent="0.35">
      <c r="A39" s="92" t="s">
        <v>8</v>
      </c>
      <c r="B39" s="93"/>
      <c r="C39" s="94" t="str">
        <f>C38</f>
        <v>руб</v>
      </c>
      <c r="D39" s="95">
        <f>D8+D9+D15+D16+D18+D38+D17</f>
        <v>19.081245497069734</v>
      </c>
      <c r="E39" s="96">
        <f>E8+E9+E15+E16+E18+E38+E17</f>
        <v>2129352.5099999998</v>
      </c>
      <c r="F39" s="47"/>
      <c r="G39" s="19"/>
    </row>
    <row r="40" spans="1:10" s="27" customFormat="1" ht="16.2" thickBot="1" x14ac:dyDescent="0.35">
      <c r="A40" s="134" t="s">
        <v>27</v>
      </c>
      <c r="B40" s="135"/>
      <c r="C40" s="135"/>
      <c r="D40" s="57" t="s">
        <v>29</v>
      </c>
      <c r="E40" s="58" t="s">
        <v>30</v>
      </c>
      <c r="F40" s="59"/>
      <c r="G40" s="38"/>
      <c r="H40" s="60"/>
      <c r="I40" s="26"/>
      <c r="J40" s="26"/>
    </row>
    <row r="41" spans="1:10" s="65" customFormat="1" ht="15.75" customHeight="1" x14ac:dyDescent="0.3">
      <c r="A41" s="48" t="s">
        <v>48</v>
      </c>
      <c r="B41" s="36"/>
      <c r="C41" s="63" t="s">
        <v>26</v>
      </c>
      <c r="D41" s="124">
        <v>214632</v>
      </c>
      <c r="E41" s="75"/>
      <c r="F41" s="49"/>
      <c r="G41" s="64"/>
    </row>
    <row r="42" spans="1:10" s="65" customFormat="1" x14ac:dyDescent="0.3">
      <c r="A42" s="14" t="s">
        <v>13</v>
      </c>
      <c r="B42" s="29"/>
      <c r="C42" s="66" t="s">
        <v>26</v>
      </c>
      <c r="D42" s="125">
        <f>36815/12*E1</f>
        <v>36815</v>
      </c>
      <c r="E42" s="76"/>
      <c r="F42" s="49"/>
      <c r="G42" s="64"/>
    </row>
    <row r="43" spans="1:10" s="65" customFormat="1" ht="15.75" customHeight="1" x14ac:dyDescent="0.3">
      <c r="A43" s="14" t="s">
        <v>35</v>
      </c>
      <c r="B43" s="29"/>
      <c r="C43" s="66" t="s">
        <v>26</v>
      </c>
      <c r="D43" s="125">
        <f>24423.47+19452.41+5274.72</f>
        <v>49150.600000000006</v>
      </c>
      <c r="E43" s="76"/>
      <c r="F43" s="50"/>
      <c r="G43" s="64"/>
    </row>
    <row r="44" spans="1:10" s="68" customFormat="1" ht="16.2" x14ac:dyDescent="0.3">
      <c r="A44" s="14" t="s">
        <v>31</v>
      </c>
      <c r="B44" s="29"/>
      <c r="C44" s="66" t="s">
        <v>26</v>
      </c>
      <c r="D44" s="125">
        <f>B5</f>
        <v>1968495</v>
      </c>
      <c r="E44" s="76"/>
      <c r="F44" s="51"/>
      <c r="G44" s="67"/>
    </row>
    <row r="45" spans="1:10" s="68" customFormat="1" ht="16.2" x14ac:dyDescent="0.3">
      <c r="A45" s="61" t="str">
        <f>A39</f>
        <v>итого расходы</v>
      </c>
      <c r="B45" s="62"/>
      <c r="C45" s="66" t="s">
        <v>26</v>
      </c>
      <c r="D45" s="77"/>
      <c r="E45" s="78">
        <f>E39</f>
        <v>2129352.5099999998</v>
      </c>
      <c r="F45" s="51"/>
      <c r="G45" s="67"/>
    </row>
    <row r="46" spans="1:10" s="72" customFormat="1" ht="15.75" customHeight="1" thickBot="1" x14ac:dyDescent="0.35">
      <c r="A46" s="52" t="s">
        <v>15</v>
      </c>
      <c r="B46" s="39"/>
      <c r="C46" s="69" t="s">
        <v>26</v>
      </c>
      <c r="D46" s="79">
        <f>D41+D42+D43+D44-E45</f>
        <v>139740.09000000032</v>
      </c>
      <c r="E46" s="80"/>
      <c r="F46" s="53"/>
      <c r="G46" s="70"/>
      <c r="H46" s="71"/>
      <c r="I46" s="71"/>
      <c r="J46" s="71"/>
    </row>
    <row r="47" spans="1:10" s="20" customFormat="1" x14ac:dyDescent="0.3">
      <c r="A47" s="131" t="s">
        <v>44</v>
      </c>
      <c r="B47" s="132"/>
      <c r="C47" s="132"/>
      <c r="D47" s="132"/>
      <c r="E47" s="133"/>
      <c r="F47" s="54"/>
      <c r="G47" s="4"/>
      <c r="H47" s="4"/>
      <c r="I47" s="3"/>
      <c r="J47" s="3"/>
    </row>
    <row r="48" spans="1:10" s="56" customFormat="1" x14ac:dyDescent="0.3">
      <c r="A48" s="41" t="s">
        <v>24</v>
      </c>
      <c r="B48" s="129" t="s">
        <v>36</v>
      </c>
      <c r="C48" s="129" t="s">
        <v>28</v>
      </c>
      <c r="D48" s="136"/>
      <c r="E48" s="137"/>
      <c r="F48" s="4"/>
      <c r="G48" s="4"/>
      <c r="H48" s="4"/>
      <c r="I48" s="3"/>
      <c r="J48" s="3"/>
    </row>
    <row r="49" spans="1:10" s="56" customFormat="1" ht="62.4" x14ac:dyDescent="0.3">
      <c r="A49" s="11"/>
      <c r="B49" s="130"/>
      <c r="C49" s="112" t="s">
        <v>37</v>
      </c>
      <c r="D49" s="112" t="s">
        <v>38</v>
      </c>
      <c r="E49" s="85" t="s">
        <v>32</v>
      </c>
      <c r="F49" s="4"/>
      <c r="G49" s="4"/>
      <c r="H49" s="4"/>
      <c r="I49" s="3"/>
      <c r="J49" s="3"/>
    </row>
    <row r="50" spans="1:10" s="20" customFormat="1" ht="15.75" customHeight="1" x14ac:dyDescent="0.3">
      <c r="A50" s="23" t="s">
        <v>45</v>
      </c>
      <c r="B50" s="73">
        <v>1985994</v>
      </c>
      <c r="C50" s="73">
        <v>1985976</v>
      </c>
      <c r="D50" s="73"/>
      <c r="E50" s="74"/>
      <c r="F50" s="55"/>
      <c r="G50" s="4"/>
      <c r="H50" s="4"/>
      <c r="I50" s="3"/>
      <c r="J50" s="3"/>
    </row>
    <row r="51" spans="1:10" s="20" customFormat="1" ht="15.75" customHeight="1" x14ac:dyDescent="0.3">
      <c r="A51" s="23" t="s">
        <v>46</v>
      </c>
      <c r="B51" s="73">
        <v>669854</v>
      </c>
      <c r="C51" s="73">
        <v>673673</v>
      </c>
      <c r="D51" s="73">
        <v>55443</v>
      </c>
      <c r="E51" s="74"/>
      <c r="F51" s="55"/>
      <c r="G51" s="4"/>
      <c r="H51" s="4"/>
      <c r="I51" s="3"/>
      <c r="J51" s="3"/>
    </row>
    <row r="52" spans="1:10" s="20" customFormat="1" ht="15.75" customHeight="1" x14ac:dyDescent="0.3">
      <c r="A52" s="23" t="s">
        <v>39</v>
      </c>
      <c r="B52" s="73">
        <v>168180</v>
      </c>
      <c r="C52" s="73">
        <v>163235</v>
      </c>
      <c r="D52" s="73">
        <v>6504</v>
      </c>
      <c r="E52" s="74"/>
      <c r="F52" s="55"/>
      <c r="G52" s="4"/>
      <c r="H52" s="4"/>
      <c r="I52" s="3"/>
      <c r="J52" s="3"/>
    </row>
    <row r="53" spans="1:10" s="20" customFormat="1" ht="15.75" customHeight="1" x14ac:dyDescent="0.3">
      <c r="A53" s="23" t="s">
        <v>40</v>
      </c>
      <c r="B53" s="73">
        <v>285336</v>
      </c>
      <c r="C53" s="73">
        <v>280638</v>
      </c>
      <c r="D53" s="73">
        <v>15076</v>
      </c>
      <c r="E53" s="74"/>
      <c r="F53" s="55"/>
      <c r="G53" s="4"/>
      <c r="H53" s="4"/>
      <c r="I53" s="3"/>
      <c r="J53" s="3"/>
    </row>
    <row r="54" spans="1:10" s="20" customFormat="1" ht="15.75" customHeight="1" x14ac:dyDescent="0.3">
      <c r="A54" s="23" t="s">
        <v>41</v>
      </c>
      <c r="B54" s="73">
        <v>597284</v>
      </c>
      <c r="C54" s="73">
        <v>542880</v>
      </c>
      <c r="D54" s="73">
        <v>97095</v>
      </c>
      <c r="E54" s="74">
        <v>274</v>
      </c>
      <c r="F54" s="55"/>
      <c r="G54" s="4"/>
      <c r="H54" s="4"/>
      <c r="I54" s="3"/>
      <c r="J54" s="3"/>
    </row>
    <row r="55" spans="1:10" s="20" customFormat="1" ht="15.75" customHeight="1" thickBot="1" x14ac:dyDescent="0.35">
      <c r="A55" s="113" t="s">
        <v>47</v>
      </c>
      <c r="B55" s="114">
        <v>234591</v>
      </c>
      <c r="C55" s="114">
        <v>234562</v>
      </c>
      <c r="D55" s="114"/>
      <c r="E55" s="115"/>
      <c r="F55" s="55"/>
      <c r="G55" s="4"/>
      <c r="H55" s="4"/>
      <c r="I55" s="3"/>
      <c r="J55" s="3"/>
    </row>
    <row r="56" spans="1:10" s="20" customFormat="1" ht="16.2" thickBot="1" x14ac:dyDescent="0.35">
      <c r="A56" s="37" t="s">
        <v>25</v>
      </c>
      <c r="B56" s="83">
        <f>SUM(B50:B55)</f>
        <v>3941239</v>
      </c>
      <c r="C56" s="83">
        <f>SUM(C50:C55)</f>
        <v>3880964</v>
      </c>
      <c r="D56" s="83">
        <f>SUM(D50:D55)</f>
        <v>174118</v>
      </c>
      <c r="E56" s="84">
        <f>SUM(E50:E54)</f>
        <v>274</v>
      </c>
      <c r="F56" s="86"/>
    </row>
    <row r="57" spans="1:10" s="65" customFormat="1" ht="15.75" customHeight="1" thickBot="1" x14ac:dyDescent="0.35">
      <c r="A57" s="97" t="s">
        <v>42</v>
      </c>
      <c r="B57" s="98"/>
      <c r="C57" s="98"/>
      <c r="D57" s="98">
        <f>B51+B52+B53+B54-C51-C52-C53-C54-D51-D52-D53-D54-E54-E51-E52-E53</f>
        <v>-114164</v>
      </c>
      <c r="E57" s="99"/>
      <c r="F57" s="123"/>
    </row>
    <row r="58" spans="1:10" s="1" customFormat="1" ht="16.2" x14ac:dyDescent="0.3">
      <c r="A58" s="127" t="s">
        <v>82</v>
      </c>
      <c r="B58" s="128"/>
      <c r="C58" s="128"/>
      <c r="D58" s="86" t="s">
        <v>43</v>
      </c>
      <c r="E58" s="100">
        <v>3401.1</v>
      </c>
      <c r="F58" s="9"/>
      <c r="G58" s="20"/>
      <c r="H58" s="20"/>
    </row>
    <row r="59" spans="1:10" ht="16.2" x14ac:dyDescent="0.3">
      <c r="A59" s="127" t="s">
        <v>83</v>
      </c>
      <c r="B59" s="128"/>
      <c r="C59" s="128"/>
      <c r="D59" s="86" t="s">
        <v>43</v>
      </c>
      <c r="E59" s="100">
        <v>2731.79</v>
      </c>
    </row>
    <row r="60" spans="1:10" ht="16.2" x14ac:dyDescent="0.3">
      <c r="A60" s="121" t="s">
        <v>84</v>
      </c>
      <c r="B60" s="122"/>
      <c r="C60" s="122"/>
      <c r="D60" s="86" t="s">
        <v>43</v>
      </c>
      <c r="E60" s="100">
        <v>0</v>
      </c>
    </row>
    <row r="61" spans="1:10" ht="16.2" x14ac:dyDescent="0.3">
      <c r="A61" s="101" t="s">
        <v>85</v>
      </c>
      <c r="B61" s="102"/>
      <c r="C61" s="102"/>
      <c r="D61" s="103" t="s">
        <v>43</v>
      </c>
      <c r="E61" s="104">
        <f>E59-E60</f>
        <v>2731.79</v>
      </c>
    </row>
    <row r="62" spans="1:10" x14ac:dyDescent="0.3">
      <c r="A62" s="17" t="s">
        <v>9</v>
      </c>
    </row>
  </sheetData>
  <mergeCells count="6">
    <mergeCell ref="A59:C59"/>
    <mergeCell ref="B48:B49"/>
    <mergeCell ref="A47:E47"/>
    <mergeCell ref="A40:C40"/>
    <mergeCell ref="C48:E48"/>
    <mergeCell ref="A58:C58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2020-03-18T07:07:28Z</cp:lastPrinted>
  <dcterms:created xsi:type="dcterms:W3CDTF">2016-04-22T06:39:22Z</dcterms:created>
  <dcterms:modified xsi:type="dcterms:W3CDTF">2020-03-18T07:07:33Z</dcterms:modified>
</cp:coreProperties>
</file>