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20\"/>
    </mc:Choice>
  </mc:AlternateContent>
  <bookViews>
    <workbookView xWindow="360" yWindow="48" windowWidth="17400" windowHeight="101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16" i="1" l="1"/>
  <c r="E15" i="1" l="1"/>
  <c r="B6" i="1" l="1"/>
  <c r="D28" i="1" l="1"/>
  <c r="E22" i="1" l="1"/>
  <c r="E19" i="1" l="1"/>
  <c r="E18" i="1" s="1"/>
  <c r="E33" i="1"/>
  <c r="E36" i="1" s="1"/>
  <c r="D18" i="1" l="1"/>
  <c r="D36" i="1" l="1"/>
  <c r="E37" i="1" s="1"/>
  <c r="B5" i="1"/>
  <c r="D29" i="1" s="1"/>
  <c r="D27" i="1" l="1"/>
  <c r="D48" i="1" l="1"/>
  <c r="E47" i="1"/>
  <c r="D47" i="1"/>
  <c r="C47" i="1"/>
  <c r="B47" i="1"/>
  <c r="E23" i="1" l="1"/>
  <c r="D23" i="1" s="1"/>
  <c r="D13" i="1"/>
  <c r="A30" i="1" l="1"/>
  <c r="D14" i="1" l="1"/>
  <c r="D16" i="1" l="1"/>
  <c r="E10" i="1"/>
  <c r="E17" i="1"/>
  <c r="D12" i="1"/>
  <c r="D11" i="1" s="1"/>
  <c r="D24" i="1" l="1"/>
  <c r="E11" i="1"/>
  <c r="E24" i="1" s="1"/>
  <c r="E30" i="1" s="1"/>
  <c r="D31" i="1" s="1"/>
</calcChain>
</file>

<file path=xl/sharedStrings.xml><?xml version="1.0" encoding="utf-8"?>
<sst xmlns="http://schemas.openxmlformats.org/spreadsheetml/2006/main" count="95" uniqueCount="66">
  <si>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</si>
  <si>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</si>
  <si>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</si>
  <si>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</si>
  <si>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</si>
  <si>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</si>
  <si>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</si>
  <si>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</si>
  <si>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</si>
  <si>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</si>
  <si>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</si>
  <si>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Чебоксары, ул. Заовражная, д.49</t>
  </si>
  <si>
    <t>Остаток средств на конец периода (+ есть средства, -задолженность)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</si>
  <si>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</si>
  <si>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</si>
  <si>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</si>
  <si>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</si>
  <si>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</si>
  <si>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руб.</t>
  </si>
  <si>
    <t>Площадь дома, м2</t>
  </si>
  <si>
    <t>Ресурсоснабжающая организация (РСО)</t>
  </si>
  <si>
    <t>ИТОГО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</si>
  <si>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</si>
  <si>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</si>
  <si>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</si>
  <si>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</si>
  <si>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</si>
  <si>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прочим потребит. и на производ. нужды</t>
  </si>
  <si>
    <t>*электроизмерительные работы</t>
  </si>
  <si>
    <t>руб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</si>
  <si>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</si>
  <si>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</si>
  <si>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</si>
  <si>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</si>
  <si>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</si>
  <si>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</si>
  <si>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</si>
  <si>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</si>
  <si>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</si>
  <si>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</si>
  <si>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</si>
  <si>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</si>
  <si>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5.Работы по ремонту общедомового имущества всего, в т.ч.</t>
  </si>
  <si>
    <t>6. Расходы на коммун.услуги в целях содержания общего имущества дома</t>
  </si>
  <si>
    <t>март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</si>
  <si>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</si>
  <si>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Поступило прочих доходов от размещения оборудования</t>
  </si>
  <si>
    <t>Остаток средств на 01/01/2020 г (+ есть средства, -задолженность)</t>
  </si>
  <si>
    <t>Отчет по предоставлению коммунальных услуг по жилым помещениям за 2020 г</t>
  </si>
  <si>
    <t>Тариф на 1 кв.м. без ОДН, руб</t>
  </si>
  <si>
    <t>Начислено за данный период по статье "целевой сбор",руб</t>
  </si>
  <si>
    <t>Начислено за данный период по статье "коммун.ресурсы, используемые в целях содержания общедом.имущества",руб</t>
  </si>
  <si>
    <t>установка конструкций ПВХ с монтажом 3 шт</t>
  </si>
  <si>
    <t>работы на общедомовой системе ХВС кв. 34</t>
  </si>
  <si>
    <t>*дератизация,дезинсекция мест общего пользования</t>
  </si>
  <si>
    <t>июль</t>
  </si>
  <si>
    <t>косметический ремонт п.1,2,3</t>
  </si>
  <si>
    <t>март,август</t>
  </si>
  <si>
    <t>косметический ремонт входов в подъезды п. 1,2,3</t>
  </si>
  <si>
    <t>август</t>
  </si>
  <si>
    <t>Целевой сбор</t>
  </si>
  <si>
    <t>Итого</t>
  </si>
  <si>
    <t>работы на общедомовой системе электроснабжения (смена светильников 18 шт)</t>
  </si>
  <si>
    <t>ремонт мягкой кровли кв.13,15,28,30</t>
  </si>
  <si>
    <t>дезинфекция заключительная (коронавирус) по предписанию Роспотребнадзора п.1,3</t>
  </si>
  <si>
    <t>июль,дек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</si>
</sst>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1" fontId="2" fillId="0" borderId="0" xfId="0" applyNumberFormat="1" applyFont="1" applyFill="1"/>
    <xf numFmtId="0" fontId="0" fillId="0" borderId="0" xfId="0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Alignment="1">
      <alignment vertical="top"/>
    </xf>
    <xf numFmtId="0" fontId="5" fillId="0" borderId="7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9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/>
    <xf numFmtId="165" fontId="5" fillId="0" borderId="1" xfId="1" applyNumberFormat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5" fontId="5" fillId="0" borderId="8" xfId="1" applyNumberFormat="1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vertical="top" wrapText="1"/>
    </xf>
    <xf numFmtId="0" fontId="5" fillId="0" borderId="0" xfId="0" applyFont="1" applyFill="1" applyBorder="1"/>
    <xf numFmtId="0" fontId="0" fillId="0" borderId="0" xfId="0" applyFill="1" applyBorder="1"/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vertical="top" wrapText="1"/>
    </xf>
    <xf numFmtId="165" fontId="5" fillId="0" borderId="16" xfId="1" applyNumberFormat="1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165" fontId="6" fillId="0" borderId="12" xfId="1" applyNumberFormat="1" applyFont="1" applyFill="1" applyBorder="1" applyAlignment="1">
      <alignment vertical="top"/>
    </xf>
    <xf numFmtId="165" fontId="6" fillId="0" borderId="13" xfId="1" applyNumberFormat="1" applyFont="1" applyFill="1" applyBorder="1" applyAlignment="1">
      <alignment vertical="top"/>
    </xf>
    <xf numFmtId="165" fontId="4" fillId="0" borderId="11" xfId="1" applyNumberFormat="1" applyFont="1" applyFill="1" applyBorder="1" applyAlignment="1">
      <alignment vertical="top"/>
    </xf>
    <xf numFmtId="165" fontId="4" fillId="0" borderId="10" xfId="1" applyNumberFormat="1" applyFont="1" applyFill="1" applyBorder="1" applyAlignment="1">
      <alignment vertical="top"/>
    </xf>
    <xf numFmtId="165" fontId="5" fillId="0" borderId="13" xfId="1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vertical="top" wrapText="1"/>
    </xf>
    <xf numFmtId="165" fontId="5" fillId="0" borderId="15" xfId="1" applyNumberFormat="1" applyFont="1" applyFill="1" applyBorder="1" applyAlignment="1">
      <alignment vertical="top"/>
    </xf>
    <xf numFmtId="165" fontId="5" fillId="0" borderId="16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1" fontId="5" fillId="0" borderId="7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vertical="top" wrapText="1"/>
    </xf>
    <xf numFmtId="0" fontId="5" fillId="2" borderId="20" xfId="0" applyFont="1" applyFill="1" applyBorder="1" applyAlignment="1">
      <alignment horizontal="center" vertical="top" wrapText="1"/>
    </xf>
    <xf numFmtId="2" fontId="4" fillId="2" borderId="20" xfId="0" applyNumberFormat="1" applyFont="1" applyFill="1" applyBorder="1" applyAlignment="1">
      <alignment vertical="top" wrapText="1"/>
    </xf>
    <xf numFmtId="165" fontId="4" fillId="2" borderId="21" xfId="1" applyNumberFormat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1" fontId="5" fillId="0" borderId="5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vertical="top" wrapText="1"/>
    </xf>
    <xf numFmtId="1" fontId="4" fillId="2" borderId="20" xfId="0" applyNumberFormat="1" applyFont="1" applyFill="1" applyBorder="1" applyAlignment="1">
      <alignment vertical="top" wrapText="1"/>
    </xf>
    <xf numFmtId="2" fontId="4" fillId="2" borderId="21" xfId="0" applyNumberFormat="1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vertical="top" wrapText="1"/>
    </xf>
    <xf numFmtId="0" fontId="8" fillId="2" borderId="15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top" wrapText="1"/>
    </xf>
    <xf numFmtId="165" fontId="8" fillId="2" borderId="15" xfId="1" applyNumberFormat="1" applyFont="1" applyFill="1" applyBorder="1" applyAlignment="1">
      <alignment vertical="top" wrapText="1"/>
    </xf>
    <xf numFmtId="165" fontId="8" fillId="2" borderId="16" xfId="1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5" fontId="4" fillId="2" borderId="1" xfId="1" applyNumberFormat="1" applyFont="1" applyFill="1" applyBorder="1" applyAlignment="1">
      <alignment vertical="top" wrapText="1"/>
    </xf>
    <xf numFmtId="165" fontId="4" fillId="2" borderId="3" xfId="1" applyNumberFormat="1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5" xfId="0" applyFont="1" applyFill="1" applyBorder="1" applyAlignment="1">
      <alignment horizontal="center" vertical="top" wrapText="1"/>
    </xf>
    <xf numFmtId="165" fontId="4" fillId="2" borderId="15" xfId="1" applyNumberFormat="1" applyFont="1" applyFill="1" applyBorder="1" applyAlignment="1">
      <alignment vertical="top" wrapText="1"/>
    </xf>
    <xf numFmtId="165" fontId="4" fillId="2" borderId="16" xfId="1" applyNumberFormat="1" applyFont="1" applyFill="1" applyBorder="1" applyAlignment="1">
      <alignment vertical="top" wrapText="1"/>
    </xf>
    <xf numFmtId="165" fontId="4" fillId="0" borderId="0" xfId="1" applyNumberFormat="1" applyFont="1" applyFill="1" applyAlignment="1">
      <alignment horizontal="right" vertical="top" wrapText="1"/>
    </xf>
    <xf numFmtId="165" fontId="5" fillId="0" borderId="6" xfId="1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30" zoomScale="75" zoomScaleNormal="75" workbookViewId="0">
      <selection activeCell="D32" sqref="D32"/>
    </sheetView>
  </sheetViews>
  <sheetFormatPr defaultRowHeight="15.6" x14ac:dyDescent="0.3"/>
  <cols>
    <col min="1" max="1" width="79.6640625" style="10" customWidth="1"/>
    <col min="2" max="2" width="14.44140625" style="10" customWidth="1"/>
    <col min="3" max="3" width="13.6640625" style="10" customWidth="1"/>
    <col min="4" max="4" width="13.33203125" style="10" customWidth="1"/>
    <col min="5" max="5" width="14.33203125" style="10" customWidth="1"/>
    <col min="6" max="6" width="11.88671875" style="10" bestFit="1" customWidth="1"/>
    <col min="7" max="8" width="9.109375" style="2"/>
  </cols>
  <sheetData>
    <row r="1" spans="1:10" s="2" customFormat="1" ht="31.2" x14ac:dyDescent="0.3">
      <c r="A1" s="29" t="s">
        <v>8</v>
      </c>
      <c r="B1" s="10"/>
      <c r="C1" s="30">
        <v>2020</v>
      </c>
      <c r="D1" s="30" t="s">
        <v>15</v>
      </c>
      <c r="E1" s="30">
        <v>12</v>
      </c>
      <c r="F1" s="10"/>
    </row>
    <row r="2" spans="1:10" s="2" customFormat="1" x14ac:dyDescent="0.3">
      <c r="A2" s="31" t="s">
        <v>11</v>
      </c>
      <c r="B2" s="10"/>
      <c r="C2" s="10"/>
      <c r="D2" s="10"/>
      <c r="E2" s="10"/>
      <c r="F2" s="10"/>
    </row>
    <row r="3" spans="1:10" s="2" customFormat="1" x14ac:dyDescent="0.3">
      <c r="A3" s="10" t="s">
        <v>19</v>
      </c>
      <c r="B3" s="10">
        <v>2265.1999999999998</v>
      </c>
      <c r="C3" s="10"/>
      <c r="D3" s="10"/>
      <c r="E3" s="10"/>
      <c r="F3" s="10"/>
    </row>
    <row r="4" spans="1:10" s="2" customFormat="1" x14ac:dyDescent="0.3">
      <c r="A4" s="10" t="s">
        <v>49</v>
      </c>
      <c r="B4" s="10">
        <v>14.6</v>
      </c>
      <c r="C4" s="10"/>
      <c r="D4" s="10"/>
      <c r="E4" s="10"/>
      <c r="F4" s="10"/>
    </row>
    <row r="5" spans="1:10" s="2" customFormat="1" x14ac:dyDescent="0.3">
      <c r="A5" s="10" t="s">
        <v>16</v>
      </c>
      <c r="B5" s="113">
        <f>B3*E1*B4</f>
        <v>396863.04</v>
      </c>
      <c r="C5" s="32"/>
      <c r="D5" s="32"/>
      <c r="E5" s="10"/>
      <c r="F5" s="32"/>
      <c r="G5" s="10"/>
    </row>
    <row r="6" spans="1:10" s="2" customFormat="1" x14ac:dyDescent="0.3">
      <c r="A6" s="10" t="s">
        <v>50</v>
      </c>
      <c r="B6" s="113">
        <f>B3*E1*6</f>
        <v>163094.39999999999</v>
      </c>
      <c r="C6" s="32"/>
      <c r="D6" s="32"/>
      <c r="E6" s="10"/>
      <c r="F6" s="32"/>
      <c r="G6" s="10"/>
    </row>
    <row r="7" spans="1:10" s="2" customFormat="1" ht="31.2" x14ac:dyDescent="0.3">
      <c r="A7" s="10" t="s">
        <v>51</v>
      </c>
      <c r="B7" s="113">
        <v>24692</v>
      </c>
      <c r="C7" s="32"/>
      <c r="D7" s="32"/>
      <c r="E7" s="10"/>
      <c r="F7" s="32"/>
      <c r="G7" s="10"/>
    </row>
    <row r="8" spans="1:10" s="2" customFormat="1" ht="16.2" thickBot="1" x14ac:dyDescent="0.35">
      <c r="A8" s="10" t="s">
        <v>0</v>
      </c>
      <c r="B8" s="10">
        <v>98.99</v>
      </c>
      <c r="C8" s="10"/>
      <c r="D8" s="10"/>
      <c r="E8" s="10"/>
      <c r="F8" s="32"/>
    </row>
    <row r="9" spans="1:10" s="3" customFormat="1" ht="62.4" x14ac:dyDescent="0.3">
      <c r="A9" s="7" t="s">
        <v>1</v>
      </c>
      <c r="B9" s="9" t="s">
        <v>9</v>
      </c>
      <c r="C9" s="9" t="s">
        <v>13</v>
      </c>
      <c r="D9" s="9" t="s">
        <v>17</v>
      </c>
      <c r="E9" s="8" t="s">
        <v>14</v>
      </c>
      <c r="F9" s="11"/>
    </row>
    <row r="10" spans="1:10" s="2" customFormat="1" x14ac:dyDescent="0.3">
      <c r="A10" s="12" t="s">
        <v>2</v>
      </c>
      <c r="B10" s="27" t="s">
        <v>10</v>
      </c>
      <c r="C10" s="65" t="s">
        <v>18</v>
      </c>
      <c r="D10" s="13">
        <v>1.06</v>
      </c>
      <c r="E10" s="53">
        <f>D10*B3*E1</f>
        <v>28813.344000000001</v>
      </c>
      <c r="F10" s="10"/>
    </row>
    <row r="11" spans="1:10" s="2" customFormat="1" ht="46.8" x14ac:dyDescent="0.3">
      <c r="A11" s="12" t="s">
        <v>3</v>
      </c>
      <c r="B11" s="27" t="s">
        <v>10</v>
      </c>
      <c r="C11" s="65" t="s">
        <v>18</v>
      </c>
      <c r="D11" s="13">
        <f>5.25+D12+D13+D14+D15</f>
        <v>5.5026311142503967</v>
      </c>
      <c r="E11" s="53">
        <f>D11*E1*B3</f>
        <v>149574.71999999994</v>
      </c>
      <c r="F11" s="10"/>
    </row>
    <row r="12" spans="1:10" s="2" customFormat="1" x14ac:dyDescent="0.3">
      <c r="A12" s="15" t="s">
        <v>4</v>
      </c>
      <c r="B12" s="27"/>
      <c r="C12" s="65" t="s">
        <v>18</v>
      </c>
      <c r="D12" s="13">
        <f>E12/E1/B3</f>
        <v>6.6219318382482795E-2</v>
      </c>
      <c r="E12" s="53">
        <v>1800</v>
      </c>
      <c r="F12" s="10"/>
    </row>
    <row r="13" spans="1:10" s="57" customFormat="1" x14ac:dyDescent="0.3">
      <c r="A13" s="15" t="s">
        <v>28</v>
      </c>
      <c r="B13" s="27"/>
      <c r="C13" s="65" t="s">
        <v>18</v>
      </c>
      <c r="D13" s="13">
        <f>E13/B3/E1</f>
        <v>0</v>
      </c>
      <c r="E13" s="53"/>
      <c r="F13" s="20"/>
      <c r="G13" s="20"/>
      <c r="H13" s="37"/>
      <c r="I13" s="56"/>
      <c r="J13" s="56"/>
    </row>
    <row r="14" spans="1:10" s="2" customFormat="1" x14ac:dyDescent="0.3">
      <c r="A14" s="15" t="s">
        <v>5</v>
      </c>
      <c r="B14" s="27"/>
      <c r="C14" s="65" t="s">
        <v>18</v>
      </c>
      <c r="D14" s="13">
        <f>E14/E1/B3</f>
        <v>0.13641179586791455</v>
      </c>
      <c r="E14" s="53">
        <v>3708</v>
      </c>
      <c r="F14" s="10"/>
    </row>
    <row r="15" spans="1:10" s="57" customFormat="1" x14ac:dyDescent="0.3">
      <c r="A15" s="15" t="s">
        <v>54</v>
      </c>
      <c r="B15" s="27"/>
      <c r="C15" s="79" t="s">
        <v>18</v>
      </c>
      <c r="D15" s="13">
        <v>0.05</v>
      </c>
      <c r="E15" s="53">
        <f>D15*E1*B3</f>
        <v>1359.1200000000001</v>
      </c>
      <c r="F15" s="20"/>
      <c r="G15" s="20"/>
      <c r="H15" s="37"/>
      <c r="I15" s="56"/>
      <c r="J15" s="56"/>
    </row>
    <row r="16" spans="1:10" s="2" customFormat="1" ht="46.8" x14ac:dyDescent="0.3">
      <c r="A16" s="12" t="s">
        <v>45</v>
      </c>
      <c r="B16" s="27" t="s">
        <v>10</v>
      </c>
      <c r="C16" s="65" t="s">
        <v>18</v>
      </c>
      <c r="D16" s="13">
        <f>E16/E1/B3</f>
        <v>7.1898287126964506</v>
      </c>
      <c r="E16" s="53">
        <f>4680*3.48*E1</f>
        <v>195436.79999999999</v>
      </c>
      <c r="F16" s="10"/>
    </row>
    <row r="17" spans="1:10" s="2" customFormat="1" ht="31.8" thickBot="1" x14ac:dyDescent="0.35">
      <c r="A17" s="12" t="s">
        <v>41</v>
      </c>
      <c r="B17" s="39" t="s">
        <v>10</v>
      </c>
      <c r="C17" s="17" t="s">
        <v>18</v>
      </c>
      <c r="D17" s="55">
        <v>0.51</v>
      </c>
      <c r="E17" s="54">
        <f>D17*E1*B3</f>
        <v>13863.023999999999</v>
      </c>
      <c r="F17" s="10"/>
    </row>
    <row r="18" spans="1:10" s="2" customFormat="1" ht="16.2" thickBot="1" x14ac:dyDescent="0.35">
      <c r="A18" s="84" t="s">
        <v>42</v>
      </c>
      <c r="B18" s="85"/>
      <c r="C18" s="85" t="s">
        <v>18</v>
      </c>
      <c r="D18" s="86">
        <f>E18/E1/B3</f>
        <v>1.7905968567896875</v>
      </c>
      <c r="E18" s="87">
        <f>E19+E20+E22+E21</f>
        <v>48672.72</v>
      </c>
      <c r="F18" s="10"/>
    </row>
    <row r="19" spans="1:10" s="4" customFormat="1" x14ac:dyDescent="0.3">
      <c r="A19" s="88" t="s">
        <v>62</v>
      </c>
      <c r="B19" s="89" t="s">
        <v>57</v>
      </c>
      <c r="C19" s="83" t="s">
        <v>18</v>
      </c>
      <c r="D19" s="90"/>
      <c r="E19" s="114">
        <f>6761.05+12518.94</f>
        <v>19279.990000000002</v>
      </c>
      <c r="F19" s="31"/>
    </row>
    <row r="20" spans="1:10" s="4" customFormat="1" x14ac:dyDescent="0.3">
      <c r="A20" s="12" t="s">
        <v>53</v>
      </c>
      <c r="B20" s="26" t="s">
        <v>44</v>
      </c>
      <c r="C20" s="117" t="s">
        <v>18</v>
      </c>
      <c r="D20" s="14"/>
      <c r="E20" s="53">
        <v>974.7</v>
      </c>
      <c r="F20" s="31"/>
    </row>
    <row r="21" spans="1:10" s="4" customFormat="1" ht="16.2" thickBot="1" x14ac:dyDescent="0.35">
      <c r="A21" s="60" t="s">
        <v>63</v>
      </c>
      <c r="B21" s="116" t="s">
        <v>55</v>
      </c>
      <c r="C21" s="61" t="s">
        <v>18</v>
      </c>
      <c r="D21" s="62"/>
      <c r="E21" s="63">
        <v>25418.03</v>
      </c>
      <c r="F21" s="31"/>
    </row>
    <row r="22" spans="1:10" s="4" customFormat="1" ht="15" customHeight="1" x14ac:dyDescent="0.3">
      <c r="A22" s="91" t="s">
        <v>64</v>
      </c>
      <c r="B22" s="26" t="s">
        <v>65</v>
      </c>
      <c r="C22" s="115" t="s">
        <v>18</v>
      </c>
      <c r="D22" s="14"/>
      <c r="E22" s="53">
        <f>1500+1500</f>
        <v>3000</v>
      </c>
      <c r="F22" s="31"/>
    </row>
    <row r="23" spans="1:10" s="24" customFormat="1" ht="16.2" thickBot="1" x14ac:dyDescent="0.35">
      <c r="A23" s="64" t="s">
        <v>43</v>
      </c>
      <c r="B23" s="58"/>
      <c r="C23" s="58" t="s">
        <v>18</v>
      </c>
      <c r="D23" s="59">
        <f>E23/E1/B3</f>
        <v>0.70741803519924795</v>
      </c>
      <c r="E23" s="72">
        <f>D47+D48</f>
        <v>19229.320000000036</v>
      </c>
      <c r="F23" s="21"/>
      <c r="G23" s="22"/>
      <c r="H23" s="23"/>
      <c r="I23" s="23"/>
      <c r="J23" s="23"/>
    </row>
    <row r="24" spans="1:10" s="2" customFormat="1" ht="18" thickBot="1" x14ac:dyDescent="0.35">
      <c r="A24" s="92" t="s">
        <v>6</v>
      </c>
      <c r="B24" s="93"/>
      <c r="C24" s="93"/>
      <c r="D24" s="94">
        <f>D10+D11+D16+D17+D18+D23</f>
        <v>16.760474718935782</v>
      </c>
      <c r="E24" s="87">
        <f>E10+E11+E16+E17+E18+E23</f>
        <v>455589.92799999996</v>
      </c>
      <c r="F24" s="103"/>
      <c r="G24" s="1"/>
    </row>
    <row r="25" spans="1:10" s="24" customFormat="1" x14ac:dyDescent="0.3">
      <c r="A25" s="123" t="s">
        <v>22</v>
      </c>
      <c r="B25" s="124"/>
      <c r="C25" s="124"/>
      <c r="D25" s="95" t="s">
        <v>24</v>
      </c>
      <c r="E25" s="96" t="s">
        <v>25</v>
      </c>
      <c r="F25" s="40"/>
      <c r="G25" s="21"/>
      <c r="H25" s="41"/>
      <c r="I25" s="23"/>
      <c r="J25" s="23"/>
    </row>
    <row r="26" spans="1:10" s="43" customFormat="1" x14ac:dyDescent="0.3">
      <c r="A26" s="15" t="s">
        <v>47</v>
      </c>
      <c r="B26" s="18"/>
      <c r="C26" s="44" t="s">
        <v>18</v>
      </c>
      <c r="D26" s="52">
        <v>24761</v>
      </c>
      <c r="E26" s="51"/>
      <c r="F26" s="33"/>
    </row>
    <row r="27" spans="1:10" s="47" customFormat="1" x14ac:dyDescent="0.3">
      <c r="A27" s="15" t="s">
        <v>46</v>
      </c>
      <c r="B27" s="18"/>
      <c r="C27" s="44" t="s">
        <v>29</v>
      </c>
      <c r="D27" s="52">
        <f>3384/12*E1</f>
        <v>3384</v>
      </c>
      <c r="E27" s="51"/>
      <c r="F27" s="34"/>
      <c r="G27" s="34"/>
      <c r="H27" s="82"/>
      <c r="I27" s="46"/>
      <c r="J27" s="46"/>
    </row>
    <row r="28" spans="1:10" s="47" customFormat="1" x14ac:dyDescent="0.3">
      <c r="A28" s="15" t="s">
        <v>30</v>
      </c>
      <c r="B28" s="18"/>
      <c r="C28" s="44" t="s">
        <v>18</v>
      </c>
      <c r="D28" s="52">
        <f>2108.2+7530.76</f>
        <v>9638.9599999999991</v>
      </c>
      <c r="E28" s="51"/>
      <c r="F28" s="34"/>
      <c r="G28" s="45"/>
      <c r="H28" s="46"/>
      <c r="I28" s="46"/>
      <c r="J28" s="46"/>
    </row>
    <row r="29" spans="1:10" s="43" customFormat="1" x14ac:dyDescent="0.3">
      <c r="A29" s="15" t="s">
        <v>26</v>
      </c>
      <c r="B29" s="18"/>
      <c r="C29" s="44" t="s">
        <v>18</v>
      </c>
      <c r="D29" s="52">
        <f>B5+B7</f>
        <v>421555.04</v>
      </c>
      <c r="E29" s="51"/>
      <c r="F29" s="35"/>
    </row>
    <row r="30" spans="1:10" s="43" customFormat="1" ht="16.2" x14ac:dyDescent="0.3">
      <c r="A30" s="42" t="str">
        <f>A24</f>
        <v>итого расходы</v>
      </c>
      <c r="B30" s="18"/>
      <c r="C30" s="44" t="s">
        <v>18</v>
      </c>
      <c r="D30" s="52"/>
      <c r="E30" s="51">
        <f>E24</f>
        <v>455589.92799999996</v>
      </c>
      <c r="F30" s="35"/>
    </row>
    <row r="31" spans="1:10" s="48" customFormat="1" ht="16.8" thickBot="1" x14ac:dyDescent="0.35">
      <c r="A31" s="97" t="s">
        <v>12</v>
      </c>
      <c r="B31" s="98"/>
      <c r="C31" s="99" t="s">
        <v>18</v>
      </c>
      <c r="D31" s="100">
        <f>D26+D27+D28+D29-E30</f>
        <v>3749.0720000000438</v>
      </c>
      <c r="E31" s="101"/>
      <c r="F31" s="36"/>
    </row>
    <row r="32" spans="1:10" s="2" customFormat="1" x14ac:dyDescent="0.3">
      <c r="A32" s="123" t="s">
        <v>60</v>
      </c>
      <c r="B32" s="124"/>
      <c r="C32" s="124"/>
      <c r="D32" s="95" t="s">
        <v>24</v>
      </c>
      <c r="E32" s="96" t="s">
        <v>25</v>
      </c>
      <c r="F32" s="10"/>
    </row>
    <row r="33" spans="1:10" s="4" customFormat="1" x14ac:dyDescent="0.3">
      <c r="A33" s="12" t="s">
        <v>56</v>
      </c>
      <c r="B33" s="26" t="s">
        <v>57</v>
      </c>
      <c r="C33" s="104" t="s">
        <v>18</v>
      </c>
      <c r="D33" s="14"/>
      <c r="E33" s="53">
        <f>55738.37+56911.04+57884.92</f>
        <v>170534.33000000002</v>
      </c>
      <c r="F33" s="31"/>
    </row>
    <row r="34" spans="1:10" s="4" customFormat="1" x14ac:dyDescent="0.3">
      <c r="A34" s="12" t="s">
        <v>52</v>
      </c>
      <c r="B34" s="26" t="s">
        <v>44</v>
      </c>
      <c r="C34" s="104" t="s">
        <v>18</v>
      </c>
      <c r="D34" s="14"/>
      <c r="E34" s="53">
        <v>18543</v>
      </c>
      <c r="F34" s="31"/>
    </row>
    <row r="35" spans="1:10" s="4" customFormat="1" x14ac:dyDescent="0.3">
      <c r="A35" s="12" t="s">
        <v>58</v>
      </c>
      <c r="B35" s="80" t="s">
        <v>59</v>
      </c>
      <c r="C35" s="17" t="s">
        <v>18</v>
      </c>
      <c r="D35" s="81"/>
      <c r="E35" s="54">
        <v>9224.2800000000007</v>
      </c>
      <c r="F35" s="31"/>
    </row>
    <row r="36" spans="1:10" s="4" customFormat="1" x14ac:dyDescent="0.3">
      <c r="A36" s="102" t="s">
        <v>61</v>
      </c>
      <c r="B36" s="105"/>
      <c r="C36" s="106"/>
      <c r="D36" s="107">
        <f>B6</f>
        <v>163094.39999999999</v>
      </c>
      <c r="E36" s="108">
        <f>SUM(E33:E35)</f>
        <v>198301.61000000002</v>
      </c>
      <c r="F36" s="31"/>
    </row>
    <row r="37" spans="1:10" s="4" customFormat="1" ht="16.8" thickBot="1" x14ac:dyDescent="0.35">
      <c r="A37" s="97" t="s">
        <v>12</v>
      </c>
      <c r="B37" s="109"/>
      <c r="C37" s="110"/>
      <c r="D37" s="111"/>
      <c r="E37" s="112">
        <f>D36-E36</f>
        <v>-35207.210000000021</v>
      </c>
      <c r="F37" s="31"/>
    </row>
    <row r="38" spans="1:10" s="2" customFormat="1" x14ac:dyDescent="0.3">
      <c r="A38" s="120" t="s">
        <v>48</v>
      </c>
      <c r="B38" s="121"/>
      <c r="C38" s="121"/>
      <c r="D38" s="121"/>
      <c r="E38" s="122"/>
      <c r="F38" s="37"/>
      <c r="G38" s="6"/>
      <c r="H38" s="6"/>
      <c r="I38" s="5"/>
      <c r="J38" s="5"/>
    </row>
    <row r="39" spans="1:10" s="25" customFormat="1" x14ac:dyDescent="0.3">
      <c r="A39" s="28" t="s">
        <v>20</v>
      </c>
      <c r="B39" s="118" t="s">
        <v>31</v>
      </c>
      <c r="C39" s="118" t="s">
        <v>23</v>
      </c>
      <c r="D39" s="125"/>
      <c r="E39" s="126"/>
      <c r="F39" s="6"/>
      <c r="G39" s="6"/>
      <c r="H39" s="6"/>
      <c r="I39" s="5"/>
      <c r="J39" s="5"/>
    </row>
    <row r="40" spans="1:10" s="25" customFormat="1" ht="62.4" x14ac:dyDescent="0.3">
      <c r="A40" s="12"/>
      <c r="B40" s="119"/>
      <c r="C40" s="73" t="s">
        <v>32</v>
      </c>
      <c r="D40" s="73" t="s">
        <v>33</v>
      </c>
      <c r="E40" s="66" t="s">
        <v>27</v>
      </c>
      <c r="F40" s="6"/>
      <c r="G40" s="6"/>
      <c r="H40" s="6"/>
      <c r="I40" s="5"/>
      <c r="J40" s="5"/>
    </row>
    <row r="41" spans="1:10" s="2" customFormat="1" x14ac:dyDescent="0.3">
      <c r="A41" s="19" t="s">
        <v>38</v>
      </c>
      <c r="B41" s="49">
        <v>828655.9</v>
      </c>
      <c r="C41" s="49">
        <v>828663.07</v>
      </c>
      <c r="D41" s="49"/>
      <c r="E41" s="50"/>
      <c r="F41" s="38"/>
      <c r="G41" s="6"/>
      <c r="H41" s="6"/>
      <c r="I41" s="5"/>
      <c r="J41" s="5"/>
    </row>
    <row r="42" spans="1:10" s="2" customFormat="1" x14ac:dyDescent="0.3">
      <c r="A42" s="19" t="s">
        <v>39</v>
      </c>
      <c r="B42" s="49"/>
      <c r="C42" s="49"/>
      <c r="D42" s="49"/>
      <c r="E42" s="50"/>
      <c r="F42" s="38"/>
      <c r="G42" s="6"/>
      <c r="H42" s="6"/>
      <c r="I42" s="5"/>
      <c r="J42" s="5"/>
    </row>
    <row r="43" spans="1:10" s="2" customFormat="1" x14ac:dyDescent="0.3">
      <c r="A43" s="19" t="s">
        <v>34</v>
      </c>
      <c r="B43" s="49">
        <v>102693.41</v>
      </c>
      <c r="C43" s="49">
        <v>102713.06</v>
      </c>
      <c r="D43" s="49">
        <v>2161.1</v>
      </c>
      <c r="E43" s="50"/>
      <c r="F43" s="38"/>
      <c r="G43" s="6"/>
      <c r="H43" s="6"/>
      <c r="I43" s="5"/>
      <c r="J43" s="5"/>
    </row>
    <row r="44" spans="1:10" s="2" customFormat="1" x14ac:dyDescent="0.3">
      <c r="A44" s="19" t="s">
        <v>35</v>
      </c>
      <c r="B44" s="49">
        <v>118900.13</v>
      </c>
      <c r="C44" s="49">
        <v>118898.16</v>
      </c>
      <c r="D44" s="49">
        <v>2501.83</v>
      </c>
      <c r="E44" s="50"/>
      <c r="F44" s="38"/>
      <c r="G44" s="6"/>
      <c r="H44" s="6"/>
      <c r="I44" s="5"/>
      <c r="J44" s="5"/>
    </row>
    <row r="45" spans="1:10" s="2" customFormat="1" x14ac:dyDescent="0.3">
      <c r="A45" s="19" t="s">
        <v>36</v>
      </c>
      <c r="B45" s="49">
        <v>240121</v>
      </c>
      <c r="C45" s="49">
        <v>220874</v>
      </c>
      <c r="D45" s="49">
        <v>20030</v>
      </c>
      <c r="E45" s="50"/>
      <c r="F45" s="38"/>
      <c r="G45" s="6"/>
      <c r="H45" s="6"/>
      <c r="I45" s="5"/>
      <c r="J45" s="5"/>
    </row>
    <row r="46" spans="1:10" s="2" customFormat="1" ht="16.2" thickBot="1" x14ac:dyDescent="0.35">
      <c r="A46" s="74" t="s">
        <v>40</v>
      </c>
      <c r="B46" s="75">
        <v>103691.43</v>
      </c>
      <c r="C46" s="75">
        <v>103680.97</v>
      </c>
      <c r="D46" s="75"/>
      <c r="E46" s="76"/>
      <c r="F46" s="38"/>
      <c r="G46" s="6"/>
      <c r="H46" s="6"/>
      <c r="I46" s="5"/>
      <c r="J46" s="5"/>
    </row>
    <row r="47" spans="1:10" s="2" customFormat="1" ht="16.2" thickBot="1" x14ac:dyDescent="0.35">
      <c r="A47" s="16" t="s">
        <v>21</v>
      </c>
      <c r="B47" s="70">
        <f>SUM(B41:B46)</f>
        <v>1394061.8699999999</v>
      </c>
      <c r="C47" s="70">
        <f>SUM(C41:C46)</f>
        <v>1374829.2599999998</v>
      </c>
      <c r="D47" s="70">
        <f>SUM(D43:D46)</f>
        <v>24692.93</v>
      </c>
      <c r="E47" s="71">
        <f>SUM(E41:E45)</f>
        <v>0</v>
      </c>
      <c r="F47" s="33"/>
    </row>
    <row r="48" spans="1:10" s="43" customFormat="1" ht="16.2" thickBot="1" x14ac:dyDescent="0.35">
      <c r="A48" s="67" t="s">
        <v>37</v>
      </c>
      <c r="B48" s="68"/>
      <c r="C48" s="68"/>
      <c r="D48" s="68">
        <f>B43+B44+B45-C43-C44-C45-D43-D44-D45-E45</f>
        <v>-5463.6099999999624</v>
      </c>
      <c r="E48" s="69"/>
      <c r="F48" s="78"/>
    </row>
    <row r="49" spans="1:10" s="57" customFormat="1" x14ac:dyDescent="0.3">
      <c r="A49" s="20" t="s">
        <v>7</v>
      </c>
      <c r="B49" s="20"/>
      <c r="C49" s="77"/>
      <c r="D49" s="78"/>
      <c r="E49" s="20"/>
      <c r="F49" s="20"/>
      <c r="G49" s="20"/>
      <c r="H49" s="37"/>
      <c r="I49" s="56"/>
      <c r="J49" s="56"/>
    </row>
  </sheetData>
  <mergeCells count="5">
    <mergeCell ref="B39:B40"/>
    <mergeCell ref="A38:E38"/>
    <mergeCell ref="A25:C25"/>
    <mergeCell ref="C39:E39"/>
    <mergeCell ref="A32:C32"/>
  </mergeCells>
  <pageMargins left="0.51181102362204722" right="0.31496062992125984" top="0.19685039370078741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2021-02-25T07:29:39Z</cp:lastPrinted>
  <dcterms:created xsi:type="dcterms:W3CDTF">2016-04-22T06:39:22Z</dcterms:created>
  <dcterms:modified xsi:type="dcterms:W3CDTF">2021-03-12T10:22:57Z</dcterms:modified>
</cp:coreProperties>
</file>