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1" i="1" l="1"/>
  <c r="E23" i="1" l="1"/>
  <c r="E17" i="1" s="1"/>
  <c r="B5" i="1" l="1"/>
  <c r="D12" i="1" l="1"/>
  <c r="D29" i="1" l="1"/>
  <c r="D45" i="1" l="1"/>
  <c r="E44" i="1"/>
  <c r="D44" i="1"/>
  <c r="C44" i="1"/>
  <c r="B44" i="1"/>
  <c r="E24" i="1" l="1"/>
  <c r="D24" i="1" s="1"/>
  <c r="D14" i="1" l="1"/>
  <c r="E25" i="1" l="1"/>
  <c r="E49" i="1" l="1"/>
  <c r="D32" i="1" l="1"/>
  <c r="D13" i="1"/>
  <c r="C26" i="1" l="1"/>
  <c r="C30" i="1"/>
  <c r="C33" i="1" l="1"/>
  <c r="A33" i="1"/>
  <c r="D11" i="1" l="1"/>
  <c r="D15" i="1" l="1"/>
  <c r="E16" i="1"/>
  <c r="D10" i="1"/>
  <c r="D9" i="1" s="1"/>
  <c r="E8" i="1"/>
  <c r="E9" i="1" l="1"/>
  <c r="E26" i="1" s="1"/>
  <c r="D17" i="1"/>
  <c r="D26" i="1" l="1"/>
  <c r="E33" i="1"/>
  <c r="D34" i="1" s="1"/>
</calcChain>
</file>

<file path=xl/sharedStrings.xml><?xml version="1.0" encoding="utf-8"?>
<sst xmlns="http://schemas.openxmlformats.org/spreadsheetml/2006/main" count="96" uniqueCount="68">
  <si>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</si>
  <si>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</si>
  <si>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</si>
  <si>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</si>
  <si>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</si>
  <si>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</si>
  <si>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</si>
  <si>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</si>
  <si>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</si>
  <si>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</si>
  <si>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</si>
  <si>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</si>
  <si>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</si>
  <si>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д.11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</si>
  <si>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</si>
  <si>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</si>
  <si>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</si>
  <si>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</si>
  <si>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</si>
  <si>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</si>
  <si>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</si>
  <si>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</si>
  <si>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</si>
  <si>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</si>
  <si>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</si>
  <si>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</si>
  <si>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</si>
  <si>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</si>
  <si>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</si>
  <si>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</si>
  <si>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</si>
  <si>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</si>
  <si>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руб.</t>
  </si>
  <si>
    <t>июль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</si>
  <si>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</si>
  <si>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</si>
  <si>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</si>
  <si>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</si>
  <si>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</si>
  <si>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</si>
  <si>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</si>
  <si>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</si>
  <si>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</si>
  <si>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</si>
  <si>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</si>
  <si>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</si>
  <si>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</si>
  <si>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</si>
  <si>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</si>
  <si>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</si>
  <si>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</si>
  <si>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</si>
  <si>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</si>
  <si>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</si>
  <si>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*дератизация,дезинсекция мест общего пользования</t>
  </si>
  <si>
    <t>ремонт мягкой кровли кв.120</t>
  </si>
  <si>
    <t>работы на общедомовой системе отопления кв.5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</si>
  <si>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</si>
  <si>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</si>
  <si>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</si>
  <si>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</si>
  <si>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работы на общедомовой системе ГВС кв.84</t>
  </si>
  <si>
    <t>ноябрь</t>
  </si>
  <si>
    <t>декабрь</t>
  </si>
  <si>
    <t>ремонт межпанельных швов кв.108</t>
  </si>
  <si>
    <t>установка пластиковых окон в п.2,3</t>
  </si>
  <si>
    <t>май,сент,дек</t>
  </si>
  <si>
    <t>дезинфекция заключительная (коронавирус) по предписанию Роспотребнадзора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</si>
</sst>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1" fontId="3" fillId="0" borderId="0" xfId="0" applyNumberFormat="1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0" fillId="0" borderId="0" xfId="0" applyFont="1" applyFill="1"/>
    <xf numFmtId="0" fontId="8" fillId="2" borderId="1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0" xfId="0" applyFont="1" applyFill="1"/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6" fillId="0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" fontId="4" fillId="0" borderId="14" xfId="0" applyNumberFormat="1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165" fontId="6" fillId="0" borderId="21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165" fontId="4" fillId="0" borderId="12" xfId="1" applyNumberFormat="1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vertical="top" wrapText="1"/>
    </xf>
    <xf numFmtId="165" fontId="6" fillId="0" borderId="23" xfId="1" applyNumberFormat="1" applyFont="1" applyFill="1" applyBorder="1" applyAlignment="1">
      <alignment vertical="top"/>
    </xf>
    <xf numFmtId="165" fontId="6" fillId="0" borderId="24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10" fillId="0" borderId="0" xfId="0" applyFont="1" applyFill="1"/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5" fontId="4" fillId="0" borderId="18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/>
    </xf>
    <xf numFmtId="0" fontId="3" fillId="2" borderId="2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164" fontId="3" fillId="0" borderId="14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165" fontId="6" fillId="0" borderId="20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11" zoomScale="75" zoomScaleNormal="75" workbookViewId="0">
      <selection activeCell="A15" sqref="A15"/>
    </sheetView>
  </sheetViews>
  <sheetFormatPr defaultRowHeight="15.6" x14ac:dyDescent="0.3"/>
  <cols>
    <col min="1" max="1" width="81.77734375" style="6" customWidth="1"/>
    <col min="2" max="3" width="13.44140625" style="6" customWidth="1"/>
    <col min="4" max="4" width="13.5546875" style="6" customWidth="1"/>
    <col min="5" max="5" width="14" style="6" customWidth="1"/>
    <col min="6" max="6" width="11.88671875" style="18" bestFit="1" customWidth="1"/>
    <col min="7" max="7" width="9.109375" style="17"/>
  </cols>
  <sheetData>
    <row r="1" spans="1:10" s="2" customFormat="1" ht="31.2" x14ac:dyDescent="0.3">
      <c r="A1" s="40" t="s">
        <v>9</v>
      </c>
      <c r="B1" s="6"/>
      <c r="C1" s="6">
        <v>2020</v>
      </c>
      <c r="D1" s="41" t="s">
        <v>17</v>
      </c>
      <c r="E1" s="41">
        <v>12</v>
      </c>
      <c r="F1" s="18"/>
      <c r="G1" s="17"/>
    </row>
    <row r="2" spans="1:10" s="2" customFormat="1" x14ac:dyDescent="0.3">
      <c r="A2" s="42" t="s">
        <v>13</v>
      </c>
      <c r="B2" s="6"/>
      <c r="C2" s="6"/>
      <c r="D2" s="6"/>
      <c r="E2" s="6"/>
      <c r="F2" s="18"/>
      <c r="G2" s="17"/>
    </row>
    <row r="3" spans="1:10" s="2" customFormat="1" x14ac:dyDescent="0.3">
      <c r="A3" s="6" t="s">
        <v>21</v>
      </c>
      <c r="B3" s="6">
        <v>6488.99</v>
      </c>
      <c r="C3" s="6"/>
      <c r="D3" s="6"/>
      <c r="E3" s="6"/>
      <c r="F3" s="18"/>
      <c r="G3" s="17"/>
    </row>
    <row r="4" spans="1:10" s="2" customFormat="1" x14ac:dyDescent="0.3">
      <c r="A4" s="6" t="s">
        <v>50</v>
      </c>
      <c r="B4" s="6">
        <v>18.61</v>
      </c>
      <c r="C4" s="6">
        <v>18.690000000000001</v>
      </c>
      <c r="D4" s="6"/>
      <c r="E4" s="6"/>
      <c r="F4" s="18"/>
      <c r="G4" s="17"/>
    </row>
    <row r="5" spans="1:10" s="2" customFormat="1" x14ac:dyDescent="0.3">
      <c r="A5" s="6" t="s">
        <v>18</v>
      </c>
      <c r="B5" s="119">
        <f>B3*B4*6+B3*C4*(E1-6)</f>
        <v>1452235.9619999998</v>
      </c>
      <c r="C5" s="43"/>
      <c r="D5" s="43"/>
      <c r="E5" s="6"/>
      <c r="F5" s="43"/>
      <c r="G5" s="6"/>
    </row>
    <row r="6" spans="1:10" s="2" customFormat="1" ht="16.2" thickBot="1" x14ac:dyDescent="0.35">
      <c r="A6" s="6" t="s">
        <v>0</v>
      </c>
      <c r="B6" s="6">
        <v>99.54</v>
      </c>
      <c r="C6" s="6"/>
      <c r="D6" s="6"/>
      <c r="E6" s="6"/>
      <c r="F6" s="43"/>
      <c r="G6" s="17"/>
    </row>
    <row r="7" spans="1:10" s="3" customFormat="1" ht="65.400000000000006" customHeight="1" x14ac:dyDescent="0.3">
      <c r="A7" s="7" t="s">
        <v>1</v>
      </c>
      <c r="B7" s="9" t="s">
        <v>10</v>
      </c>
      <c r="C7" s="9" t="s">
        <v>15</v>
      </c>
      <c r="D7" s="9" t="s">
        <v>19</v>
      </c>
      <c r="E7" s="8" t="s">
        <v>16</v>
      </c>
      <c r="F7" s="10"/>
      <c r="G7" s="10"/>
    </row>
    <row r="8" spans="1:10" s="2" customFormat="1" x14ac:dyDescent="0.3">
      <c r="A8" s="11" t="s">
        <v>2</v>
      </c>
      <c r="B8" s="51" t="s">
        <v>11</v>
      </c>
      <c r="C8" s="94" t="s">
        <v>20</v>
      </c>
      <c r="D8" s="12">
        <v>1.06</v>
      </c>
      <c r="E8" s="67">
        <f>D8*B3*E1</f>
        <v>82539.952799999999</v>
      </c>
      <c r="F8" s="18"/>
      <c r="G8" s="17"/>
    </row>
    <row r="9" spans="1:10" s="2" customFormat="1" ht="46.8" x14ac:dyDescent="0.3">
      <c r="A9" s="11" t="s">
        <v>3</v>
      </c>
      <c r="B9" s="51" t="s">
        <v>11</v>
      </c>
      <c r="C9" s="94" t="s">
        <v>20</v>
      </c>
      <c r="D9" s="12">
        <f>5.75+D10+D11+D12+D13+D14</f>
        <v>8.0579849355087099</v>
      </c>
      <c r="E9" s="67">
        <f>D9*B3*E1</f>
        <v>627458.20399999991</v>
      </c>
      <c r="F9" s="18"/>
      <c r="G9" s="17"/>
    </row>
    <row r="10" spans="1:10" s="2" customFormat="1" ht="16.05" customHeight="1" x14ac:dyDescent="0.3">
      <c r="A10" s="14" t="s">
        <v>4</v>
      </c>
      <c r="B10" s="51"/>
      <c r="C10" s="94" t="s">
        <v>20</v>
      </c>
      <c r="D10" s="12">
        <f>E10/E1/B3</f>
        <v>6.3569214931753631E-2</v>
      </c>
      <c r="E10" s="67">
        <v>4950</v>
      </c>
      <c r="F10" s="18"/>
      <c r="G10" s="17"/>
    </row>
    <row r="11" spans="1:10" s="2" customFormat="1" ht="16.05" customHeight="1" x14ac:dyDescent="0.3">
      <c r="A11" s="14" t="s">
        <v>5</v>
      </c>
      <c r="B11" s="51"/>
      <c r="C11" s="94" t="s">
        <v>20</v>
      </c>
      <c r="D11" s="12">
        <f>E11/E1/B3</f>
        <v>0.17863591509104912</v>
      </c>
      <c r="E11" s="67">
        <v>13910</v>
      </c>
      <c r="F11" s="18"/>
      <c r="G11" s="17"/>
    </row>
    <row r="12" spans="1:10" s="2" customFormat="1" ht="16.05" customHeight="1" x14ac:dyDescent="0.3">
      <c r="A12" s="14" t="s">
        <v>6</v>
      </c>
      <c r="B12" s="51"/>
      <c r="C12" s="94" t="s">
        <v>20</v>
      </c>
      <c r="D12" s="12">
        <f>E12/B3/E1</f>
        <v>1.9168108853098351</v>
      </c>
      <c r="E12" s="67">
        <v>149258</v>
      </c>
      <c r="F12" s="18"/>
      <c r="G12" s="17"/>
    </row>
    <row r="13" spans="1:10" s="2" customFormat="1" ht="16.05" customHeight="1" x14ac:dyDescent="0.3">
      <c r="A13" s="14" t="s">
        <v>31</v>
      </c>
      <c r="B13" s="26"/>
      <c r="C13" s="94" t="s">
        <v>32</v>
      </c>
      <c r="D13" s="12">
        <f>E13/E1/B3</f>
        <v>9.2393680166969999E-2</v>
      </c>
      <c r="E13" s="67">
        <v>7194.5</v>
      </c>
      <c r="F13" s="18"/>
      <c r="G13" s="17"/>
    </row>
    <row r="14" spans="1:10" s="105" customFormat="1" ht="16.05" customHeight="1" x14ac:dyDescent="0.3">
      <c r="A14" s="14" t="s">
        <v>54</v>
      </c>
      <c r="B14" s="51"/>
      <c r="C14" s="103" t="s">
        <v>20</v>
      </c>
      <c r="D14" s="12">
        <f>E14/B3/E1</f>
        <v>5.6575240009102606E-2</v>
      </c>
      <c r="E14" s="67">
        <f>512+0.05*E1*B3</f>
        <v>4405.3940000000002</v>
      </c>
      <c r="F14" s="16"/>
      <c r="G14" s="16"/>
      <c r="H14" s="49"/>
      <c r="I14" s="104"/>
      <c r="J14" s="104"/>
    </row>
    <row r="15" spans="1:10" s="2" customFormat="1" ht="46.8" x14ac:dyDescent="0.3">
      <c r="A15" s="11" t="s">
        <v>51</v>
      </c>
      <c r="B15" s="51" t="s">
        <v>11</v>
      </c>
      <c r="C15" s="94" t="s">
        <v>20</v>
      </c>
      <c r="D15" s="12">
        <f>E15/E1/B3</f>
        <v>5.1627140741471322</v>
      </c>
      <c r="E15" s="67">
        <f>9280*3.61*E1</f>
        <v>402009.59999999998</v>
      </c>
      <c r="F15" s="18"/>
      <c r="G15" s="17"/>
    </row>
    <row r="16" spans="1:10" s="2" customFormat="1" ht="31.8" thickBot="1" x14ac:dyDescent="0.35">
      <c r="A16" s="82" t="s">
        <v>46</v>
      </c>
      <c r="B16" s="85" t="s">
        <v>11</v>
      </c>
      <c r="C16" s="83" t="s">
        <v>20</v>
      </c>
      <c r="D16" s="95">
        <v>0.51</v>
      </c>
      <c r="E16" s="84">
        <f>D16*E1*B3</f>
        <v>39712.618799999997</v>
      </c>
      <c r="F16" s="18"/>
      <c r="G16" s="17"/>
    </row>
    <row r="17" spans="1:10" s="2" customFormat="1" x14ac:dyDescent="0.3">
      <c r="A17" s="34" t="s">
        <v>47</v>
      </c>
      <c r="B17" s="35"/>
      <c r="C17" s="35"/>
      <c r="D17" s="36">
        <f>E17/E1/B3</f>
        <v>3.74908974021124</v>
      </c>
      <c r="E17" s="68">
        <f>E23+E18+E19+E20+E21+E22</f>
        <v>291933.67</v>
      </c>
      <c r="F17" s="18"/>
      <c r="G17" s="17"/>
    </row>
    <row r="18" spans="1:10" s="37" customFormat="1" x14ac:dyDescent="0.3">
      <c r="A18" s="81" t="s">
        <v>55</v>
      </c>
      <c r="B18" s="26" t="s">
        <v>33</v>
      </c>
      <c r="C18" s="94" t="s">
        <v>20</v>
      </c>
      <c r="D18" s="13"/>
      <c r="E18" s="67">
        <v>25092.07</v>
      </c>
      <c r="F18" s="18"/>
      <c r="G18" s="17"/>
    </row>
    <row r="19" spans="1:10" s="4" customFormat="1" x14ac:dyDescent="0.3">
      <c r="A19" s="11" t="s">
        <v>56</v>
      </c>
      <c r="B19" s="26" t="s">
        <v>33</v>
      </c>
      <c r="C19" s="94" t="s">
        <v>20</v>
      </c>
      <c r="D19" s="13"/>
      <c r="E19" s="67">
        <v>3457.05</v>
      </c>
      <c r="F19" s="44"/>
      <c r="G19" s="15"/>
    </row>
    <row r="20" spans="1:10" s="4" customFormat="1" x14ac:dyDescent="0.3">
      <c r="A20" s="11" t="s">
        <v>61</v>
      </c>
      <c r="B20" s="26" t="s">
        <v>62</v>
      </c>
      <c r="C20" s="94" t="s">
        <v>20</v>
      </c>
      <c r="D20" s="13"/>
      <c r="E20" s="67">
        <v>1671.56</v>
      </c>
      <c r="F20" s="44"/>
      <c r="G20" s="15"/>
    </row>
    <row r="21" spans="1:10" s="37" customFormat="1" x14ac:dyDescent="0.3">
      <c r="A21" s="11" t="s">
        <v>64</v>
      </c>
      <c r="B21" s="26" t="s">
        <v>63</v>
      </c>
      <c r="C21" s="94" t="s">
        <v>20</v>
      </c>
      <c r="D21" s="13"/>
      <c r="E21" s="67">
        <v>5180</v>
      </c>
      <c r="F21" s="18"/>
      <c r="G21" s="17"/>
    </row>
    <row r="22" spans="1:10" s="37" customFormat="1" x14ac:dyDescent="0.3">
      <c r="A22" s="11" t="s">
        <v>65</v>
      </c>
      <c r="B22" s="26" t="s">
        <v>63</v>
      </c>
      <c r="C22" s="94" t="s">
        <v>20</v>
      </c>
      <c r="D22" s="13"/>
      <c r="E22" s="67">
        <v>231032.99</v>
      </c>
      <c r="F22" s="18"/>
      <c r="G22" s="17"/>
    </row>
    <row r="23" spans="1:10" s="37" customFormat="1" ht="16.2" thickBot="1" x14ac:dyDescent="0.35">
      <c r="A23" s="81" t="s">
        <v>67</v>
      </c>
      <c r="B23" s="26" t="s">
        <v>66</v>
      </c>
      <c r="C23" s="94" t="s">
        <v>20</v>
      </c>
      <c r="D23" s="13"/>
      <c r="E23" s="67">
        <f>3000+2700+2700+3000+3000+3000+2700*2+2700</f>
        <v>25500</v>
      </c>
      <c r="F23" s="18"/>
      <c r="G23" s="17"/>
    </row>
    <row r="24" spans="1:10" s="25" customFormat="1" ht="16.2" thickBot="1" x14ac:dyDescent="0.35">
      <c r="A24" s="107" t="s">
        <v>48</v>
      </c>
      <c r="B24" s="108"/>
      <c r="C24" s="108" t="s">
        <v>20</v>
      </c>
      <c r="D24" s="109">
        <f>E24/E1/B3</f>
        <v>0.73686351805134542</v>
      </c>
      <c r="E24" s="110">
        <f>D44+D45</f>
        <v>57378</v>
      </c>
      <c r="F24" s="31"/>
      <c r="G24" s="32"/>
      <c r="H24" s="24"/>
      <c r="I24" s="24"/>
      <c r="J24" s="24"/>
    </row>
    <row r="25" spans="1:10" s="25" customFormat="1" ht="16.2" thickBot="1" x14ac:dyDescent="0.35">
      <c r="A25" s="22" t="s">
        <v>49</v>
      </c>
      <c r="B25" s="23"/>
      <c r="C25" s="23" t="s">
        <v>32</v>
      </c>
      <c r="D25" s="79">
        <v>0.2</v>
      </c>
      <c r="E25" s="102">
        <f>D25*E1*B3</f>
        <v>15573.576000000001</v>
      </c>
      <c r="F25" s="31"/>
      <c r="G25" s="32"/>
      <c r="H25" s="24"/>
      <c r="I25" s="24"/>
      <c r="J25" s="24"/>
    </row>
    <row r="26" spans="1:10" s="2" customFormat="1" ht="16.2" thickBot="1" x14ac:dyDescent="0.35">
      <c r="A26" s="29" t="s">
        <v>7</v>
      </c>
      <c r="B26" s="30"/>
      <c r="C26" s="64" t="str">
        <f>C24</f>
        <v>руб</v>
      </c>
      <c r="D26" s="115">
        <f>D8+D9+D15+D16+D17+D24+D25</f>
        <v>19.476652267918428</v>
      </c>
      <c r="E26" s="69">
        <f>E8+E9+E15+E16+E17+E24+E25</f>
        <v>1516605.6215999997</v>
      </c>
      <c r="F26" s="112"/>
      <c r="G26" s="20"/>
    </row>
    <row r="27" spans="1:10" s="25" customFormat="1" ht="16.2" thickBot="1" x14ac:dyDescent="0.35">
      <c r="A27" s="127" t="s">
        <v>24</v>
      </c>
      <c r="B27" s="128"/>
      <c r="C27" s="128"/>
      <c r="D27" s="113" t="s">
        <v>26</v>
      </c>
      <c r="E27" s="114" t="s">
        <v>27</v>
      </c>
      <c r="F27" s="33"/>
      <c r="G27" s="31"/>
      <c r="H27" s="52"/>
      <c r="I27" s="24"/>
      <c r="J27" s="24"/>
    </row>
    <row r="28" spans="1:10" s="57" customFormat="1" ht="16.05" customHeight="1" x14ac:dyDescent="0.3">
      <c r="A28" s="45" t="s">
        <v>53</v>
      </c>
      <c r="B28" s="28"/>
      <c r="C28" s="55" t="s">
        <v>20</v>
      </c>
      <c r="D28" s="118">
        <v>144280</v>
      </c>
      <c r="E28" s="70"/>
      <c r="F28" s="46"/>
      <c r="G28" s="56"/>
    </row>
    <row r="29" spans="1:10" s="57" customFormat="1" ht="16.05" customHeight="1" x14ac:dyDescent="0.3">
      <c r="A29" s="14" t="s">
        <v>12</v>
      </c>
      <c r="B29" s="27"/>
      <c r="C29" s="58" t="s">
        <v>20</v>
      </c>
      <c r="D29" s="80">
        <f>23744/12*E1</f>
        <v>23744</v>
      </c>
      <c r="E29" s="71"/>
      <c r="F29" s="46"/>
      <c r="G29" s="56"/>
    </row>
    <row r="30" spans="1:10" s="57" customFormat="1" ht="16.05" customHeight="1" x14ac:dyDescent="0.3">
      <c r="A30" s="14" t="s">
        <v>29</v>
      </c>
      <c r="B30" s="27"/>
      <c r="C30" s="58" t="str">
        <f>C29</f>
        <v>руб</v>
      </c>
      <c r="D30" s="80"/>
      <c r="E30" s="71"/>
      <c r="F30" s="46"/>
      <c r="G30" s="56"/>
    </row>
    <row r="31" spans="1:10" s="61" customFormat="1" ht="16.05" customHeight="1" x14ac:dyDescent="0.3">
      <c r="A31" s="14" t="s">
        <v>34</v>
      </c>
      <c r="B31" s="27"/>
      <c r="C31" s="58" t="s">
        <v>20</v>
      </c>
      <c r="D31" s="80">
        <f>5907.29+10729.25+1518.48</f>
        <v>18155.02</v>
      </c>
      <c r="E31" s="71"/>
      <c r="F31" s="47"/>
      <c r="G31" s="59"/>
      <c r="H31" s="60"/>
      <c r="I31" s="60"/>
      <c r="J31" s="60"/>
    </row>
    <row r="32" spans="1:10" s="57" customFormat="1" ht="16.05" customHeight="1" x14ac:dyDescent="0.3">
      <c r="A32" s="14" t="s">
        <v>28</v>
      </c>
      <c r="B32" s="27"/>
      <c r="C32" s="58" t="s">
        <v>20</v>
      </c>
      <c r="D32" s="80">
        <f>B5</f>
        <v>1452235.9619999998</v>
      </c>
      <c r="E32" s="71"/>
      <c r="F32" s="46"/>
      <c r="G32" s="56"/>
    </row>
    <row r="33" spans="1:10" s="57" customFormat="1" ht="16.05" customHeight="1" x14ac:dyDescent="0.3">
      <c r="A33" s="53" t="str">
        <f>A26</f>
        <v>итого расходы</v>
      </c>
      <c r="B33" s="54"/>
      <c r="C33" s="62" t="str">
        <f>C32</f>
        <v>руб</v>
      </c>
      <c r="D33" s="72"/>
      <c r="E33" s="73">
        <f>E26</f>
        <v>1516605.6215999997</v>
      </c>
      <c r="F33" s="46"/>
      <c r="G33" s="56"/>
    </row>
    <row r="34" spans="1:10" s="98" customFormat="1" ht="16.05" customHeight="1" thickBot="1" x14ac:dyDescent="0.4">
      <c r="A34" s="48" t="s">
        <v>14</v>
      </c>
      <c r="B34" s="38"/>
      <c r="C34" s="63" t="s">
        <v>20</v>
      </c>
      <c r="D34" s="74">
        <f>D28+D29+D30+D31+D32-E33</f>
        <v>121809.36040000012</v>
      </c>
      <c r="E34" s="75"/>
      <c r="F34" s="96"/>
      <c r="G34" s="97"/>
    </row>
    <row r="35" spans="1:10" s="2" customFormat="1" ht="16.05" customHeight="1" x14ac:dyDescent="0.3">
      <c r="A35" s="124" t="s">
        <v>52</v>
      </c>
      <c r="B35" s="125"/>
      <c r="C35" s="125"/>
      <c r="D35" s="125"/>
      <c r="E35" s="126"/>
      <c r="F35" s="49"/>
      <c r="G35" s="18"/>
      <c r="H35" s="18"/>
      <c r="I35" s="17"/>
      <c r="J35" s="17"/>
    </row>
    <row r="36" spans="1:10" s="37" customFormat="1" x14ac:dyDescent="0.3">
      <c r="A36" s="39" t="s">
        <v>22</v>
      </c>
      <c r="B36" s="122" t="s">
        <v>35</v>
      </c>
      <c r="C36" s="122" t="s">
        <v>25</v>
      </c>
      <c r="D36" s="129"/>
      <c r="E36" s="130"/>
      <c r="F36" s="18"/>
      <c r="G36" s="18"/>
      <c r="H36" s="18"/>
      <c r="I36" s="17"/>
      <c r="J36" s="17"/>
    </row>
    <row r="37" spans="1:10" s="37" customFormat="1" ht="62.4" x14ac:dyDescent="0.3">
      <c r="A37" s="11"/>
      <c r="B37" s="123"/>
      <c r="C37" s="111" t="s">
        <v>36</v>
      </c>
      <c r="D37" s="111" t="s">
        <v>37</v>
      </c>
      <c r="E37" s="19" t="s">
        <v>30</v>
      </c>
      <c r="F37" s="18"/>
      <c r="G37" s="18"/>
      <c r="H37" s="18"/>
      <c r="I37" s="17"/>
      <c r="J37" s="17"/>
    </row>
    <row r="38" spans="1:10" s="2" customFormat="1" x14ac:dyDescent="0.3">
      <c r="A38" s="21" t="s">
        <v>43</v>
      </c>
      <c r="B38" s="65">
        <v>1389692</v>
      </c>
      <c r="C38" s="65">
        <v>1389649</v>
      </c>
      <c r="D38" s="65"/>
      <c r="E38" s="66"/>
      <c r="F38" s="50"/>
      <c r="G38" s="18"/>
      <c r="H38" s="18"/>
      <c r="I38" s="17"/>
      <c r="J38" s="17"/>
    </row>
    <row r="39" spans="1:10" s="2" customFormat="1" x14ac:dyDescent="0.3">
      <c r="A39" s="21" t="s">
        <v>44</v>
      </c>
      <c r="B39" s="65">
        <v>675526</v>
      </c>
      <c r="C39" s="65">
        <v>683032</v>
      </c>
      <c r="D39" s="65">
        <v>41813.279999999999</v>
      </c>
      <c r="E39" s="66"/>
      <c r="F39" s="50"/>
      <c r="G39" s="18"/>
      <c r="H39" s="18"/>
      <c r="I39" s="17"/>
      <c r="J39" s="17"/>
    </row>
    <row r="40" spans="1:10" s="2" customFormat="1" x14ac:dyDescent="0.3">
      <c r="A40" s="21" t="s">
        <v>38</v>
      </c>
      <c r="B40" s="65">
        <v>157641</v>
      </c>
      <c r="C40" s="65">
        <v>158032</v>
      </c>
      <c r="D40" s="65">
        <v>5490</v>
      </c>
      <c r="E40" s="66"/>
      <c r="F40" s="50"/>
      <c r="G40" s="18"/>
      <c r="H40" s="18"/>
      <c r="I40" s="17"/>
      <c r="J40" s="17"/>
    </row>
    <row r="41" spans="1:10" s="2" customFormat="1" x14ac:dyDescent="0.3">
      <c r="A41" s="21" t="s">
        <v>39</v>
      </c>
      <c r="B41" s="65">
        <v>285196</v>
      </c>
      <c r="C41" s="65">
        <v>286729</v>
      </c>
      <c r="D41" s="65">
        <v>12710</v>
      </c>
      <c r="E41" s="66"/>
      <c r="F41" s="50"/>
      <c r="G41" s="18"/>
      <c r="H41" s="18"/>
      <c r="I41" s="17"/>
      <c r="J41" s="17"/>
    </row>
    <row r="42" spans="1:10" s="2" customFormat="1" x14ac:dyDescent="0.3">
      <c r="A42" s="21" t="s">
        <v>40</v>
      </c>
      <c r="B42" s="65">
        <v>618114</v>
      </c>
      <c r="C42" s="65">
        <v>551306</v>
      </c>
      <c r="D42" s="65">
        <v>91110</v>
      </c>
      <c r="E42" s="66"/>
      <c r="F42" s="50"/>
      <c r="G42" s="18"/>
      <c r="H42" s="18"/>
      <c r="I42" s="17"/>
      <c r="J42" s="17"/>
    </row>
    <row r="43" spans="1:10" s="2" customFormat="1" ht="16.2" thickBot="1" x14ac:dyDescent="0.35">
      <c r="A43" s="99" t="s">
        <v>45</v>
      </c>
      <c r="B43" s="100">
        <v>242984</v>
      </c>
      <c r="C43" s="100">
        <v>243011</v>
      </c>
      <c r="D43" s="100"/>
      <c r="E43" s="101"/>
      <c r="F43" s="50"/>
      <c r="G43" s="18"/>
      <c r="H43" s="18"/>
      <c r="I43" s="17"/>
      <c r="J43" s="17"/>
    </row>
    <row r="44" spans="1:10" s="2" customFormat="1" ht="16.2" thickBot="1" x14ac:dyDescent="0.35">
      <c r="A44" s="29" t="s">
        <v>23</v>
      </c>
      <c r="B44" s="76">
        <f>SUM(B38:B43)</f>
        <v>3369153</v>
      </c>
      <c r="C44" s="76">
        <f>SUM(C38:C43)</f>
        <v>3311759</v>
      </c>
      <c r="D44" s="76">
        <f>SUM(D38:D43)</f>
        <v>151123.28</v>
      </c>
      <c r="E44" s="77">
        <f>SUM(E38:E42)</f>
        <v>0</v>
      </c>
      <c r="F44" s="78"/>
    </row>
    <row r="45" spans="1:10" s="57" customFormat="1" ht="16.2" thickBot="1" x14ac:dyDescent="0.35">
      <c r="A45" s="86" t="s">
        <v>41</v>
      </c>
      <c r="B45" s="87"/>
      <c r="C45" s="87"/>
      <c r="D45" s="87">
        <f>B39+B40+B41+B42-C39-C40-C41-C42-D39-D40-D41-D42-E42</f>
        <v>-93745.279999999999</v>
      </c>
      <c r="E45" s="88"/>
      <c r="F45" s="106"/>
    </row>
    <row r="46" spans="1:10" s="1" customFormat="1" ht="16.2" x14ac:dyDescent="0.3">
      <c r="A46" s="120" t="s">
        <v>57</v>
      </c>
      <c r="B46" s="121"/>
      <c r="C46" s="121"/>
      <c r="D46" s="78" t="s">
        <v>42</v>
      </c>
      <c r="E46" s="89">
        <v>2873.2</v>
      </c>
      <c r="F46" s="6"/>
      <c r="G46" s="2"/>
      <c r="H46" s="2"/>
    </row>
    <row r="47" spans="1:10" s="2" customFormat="1" ht="16.2" x14ac:dyDescent="0.3">
      <c r="A47" s="120" t="s">
        <v>58</v>
      </c>
      <c r="B47" s="121"/>
      <c r="C47" s="121"/>
      <c r="D47" s="78" t="s">
        <v>42</v>
      </c>
      <c r="E47" s="89">
        <v>2616.89</v>
      </c>
      <c r="F47" s="18"/>
      <c r="G47" s="5"/>
    </row>
    <row r="48" spans="1:10" s="2" customFormat="1" ht="16.2" x14ac:dyDescent="0.3">
      <c r="A48" s="116" t="s">
        <v>59</v>
      </c>
      <c r="B48" s="117"/>
      <c r="C48" s="117"/>
      <c r="D48" s="78" t="s">
        <v>42</v>
      </c>
      <c r="E48" s="89">
        <v>0</v>
      </c>
      <c r="F48" s="18"/>
      <c r="G48" s="5"/>
    </row>
    <row r="49" spans="1:8" s="1" customFormat="1" ht="16.2" x14ac:dyDescent="0.3">
      <c r="A49" s="90" t="s">
        <v>60</v>
      </c>
      <c r="B49" s="91"/>
      <c r="C49" s="91"/>
      <c r="D49" s="92" t="s">
        <v>42</v>
      </c>
      <c r="E49" s="93">
        <f>E47-E48</f>
        <v>2616.89</v>
      </c>
      <c r="F49" s="18"/>
      <c r="G49" s="5"/>
    </row>
    <row r="50" spans="1:8" s="1" customFormat="1" x14ac:dyDescent="0.3">
      <c r="A50" s="16" t="s">
        <v>8</v>
      </c>
      <c r="B50" s="6"/>
      <c r="C50" s="6"/>
      <c r="D50" s="6"/>
      <c r="E50" s="6"/>
      <c r="F50" s="6"/>
      <c r="G50" s="2"/>
      <c r="H50" s="2"/>
    </row>
  </sheetData>
  <mergeCells count="6">
    <mergeCell ref="A47:C47"/>
    <mergeCell ref="B36:B37"/>
    <mergeCell ref="A35:E35"/>
    <mergeCell ref="A27:C27"/>
    <mergeCell ref="C36:E36"/>
    <mergeCell ref="A46:C46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2021-02-25T07:33:18Z</cp:lastPrinted>
  <dcterms:created xsi:type="dcterms:W3CDTF">2016-04-22T06:39:22Z</dcterms:created>
  <dcterms:modified xsi:type="dcterms:W3CDTF">2021-03-12T10:28:04Z</dcterms:modified>
</cp:coreProperties>
</file>