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2" i="1" l="1"/>
  <c r="E26" i="1" l="1"/>
  <c r="B5" i="1" l="1"/>
  <c r="E18" i="1" l="1"/>
  <c r="E17" i="1" s="1"/>
  <c r="D31" i="1" l="1"/>
  <c r="D46" i="1" l="1"/>
  <c r="E45" i="1"/>
  <c r="D45" i="1"/>
  <c r="C45" i="1"/>
  <c r="B45" i="1"/>
  <c r="E27" i="1" l="1"/>
  <c r="D27" i="1" s="1"/>
  <c r="D13" i="1"/>
  <c r="C34" i="1"/>
  <c r="A34" i="1"/>
  <c r="D15" i="1" l="1"/>
  <c r="D11" i="1"/>
  <c r="D17" i="1"/>
  <c r="E16" i="1"/>
  <c r="D12" i="1"/>
  <c r="D10" i="1"/>
  <c r="D9" i="1" s="1"/>
  <c r="E8" i="1"/>
  <c r="D33" i="1"/>
  <c r="E9" i="1" l="1"/>
  <c r="E28" i="1" s="1"/>
  <c r="D28" i="1" l="1"/>
  <c r="E34" i="1"/>
  <c r="D35" i="1" s="1"/>
</calcChain>
</file>

<file path=xl/sharedStrings.xml><?xml version="1.0" encoding="utf-8"?>
<sst xmlns="http://schemas.openxmlformats.org/spreadsheetml/2006/main" count="95" uniqueCount="67">
  <si>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</si>
  <si>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</si>
  <si>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</si>
  <si>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</si>
  <si>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</si>
  <si>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</si>
  <si>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</si>
  <si>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</si>
  <si>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</si>
  <si>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</si>
  <si>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</si>
  <si>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</si>
  <si>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</si>
  <si>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</si>
  <si>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д.17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</si>
  <si>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</si>
  <si>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</si>
  <si>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</si>
  <si>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</si>
  <si>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</si>
  <si>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</si>
  <si>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</si>
  <si>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Площадь дома, м2</t>
  </si>
  <si>
    <t>Ресурсоснабжающая организация (РСО)</t>
  </si>
  <si>
    <t>руб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</si>
  <si>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</si>
  <si>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</si>
  <si>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</si>
  <si>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</si>
  <si>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</si>
  <si>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</si>
  <si>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октябрь</t>
  </si>
  <si>
    <t>прочим потребит. и на производ. нужды</t>
  </si>
  <si>
    <t>*электроизмерительные работы</t>
  </si>
  <si>
    <t>июнь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</si>
  <si>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</si>
  <si>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</si>
  <si>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</si>
  <si>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</si>
  <si>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</si>
  <si>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</si>
  <si>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</si>
  <si>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</si>
  <si>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</si>
  <si>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</si>
  <si>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</si>
  <si>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</si>
  <si>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</si>
  <si>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</si>
  <si>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май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</si>
  <si>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</si>
  <si>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</si>
  <si>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</si>
  <si>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монтаж узла учета ХВС</t>
  </si>
  <si>
    <t>март</t>
  </si>
  <si>
    <t>работы на общедомовой системе канализации кв.15</t>
  </si>
  <si>
    <t>янв,март</t>
  </si>
  <si>
    <t>установка песочницы</t>
  </si>
  <si>
    <t>*дератизация,дезинсекция мест общего пользования</t>
  </si>
  <si>
    <t>ремонт межпанельных швов кв.22</t>
  </si>
  <si>
    <t>ремонт мягкой кровли кв.102</t>
  </si>
  <si>
    <t>ремонт напольного покрытия запасного выхода</t>
  </si>
  <si>
    <t>в теч.года</t>
  </si>
  <si>
    <t>изготовление и устройство пандуса главного входа</t>
  </si>
  <si>
    <t>ноябрь</t>
  </si>
  <si>
    <t>дезинфекция заключительная (коронавирус) по предписанию Роспотребнадзора</t>
  </si>
  <si>
    <t>работы на общедомовой системе ГВС кв.26,6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</si>
</sst>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5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/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6" fillId="0" borderId="15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1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165" fontId="3" fillId="0" borderId="13" xfId="1" applyNumberFormat="1" applyFont="1" applyFill="1" applyBorder="1" applyAlignment="1">
      <alignment vertical="top"/>
    </xf>
    <xf numFmtId="165" fontId="3" fillId="0" borderId="14" xfId="1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165" fontId="6" fillId="0" borderId="10" xfId="1" applyNumberFormat="1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6" fillId="2" borderId="13" xfId="0" applyFont="1" applyFill="1" applyBorder="1" applyAlignment="1">
      <alignment horizontal="center" vertical="top" wrapText="1"/>
    </xf>
    <xf numFmtId="165" fontId="8" fillId="2" borderId="13" xfId="1" applyNumberFormat="1" applyFont="1" applyFill="1" applyBorder="1" applyAlignment="1">
      <alignment vertical="top" wrapText="1"/>
    </xf>
    <xf numFmtId="165" fontId="8" fillId="2" borderId="14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2" fontId="4" fillId="0" borderId="21" xfId="0" applyNumberFormat="1" applyFont="1" applyFill="1" applyBorder="1" applyAlignment="1">
      <alignment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1" fontId="4" fillId="0" borderId="4" xfId="0" applyNumberFormat="1" applyFont="1" applyFill="1" applyBorder="1" applyAlignment="1">
      <alignment vertical="top" wrapText="1"/>
    </xf>
    <xf numFmtId="0" fontId="4" fillId="0" borderId="24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1" fontId="3" fillId="2" borderId="13" xfId="0" applyNumberFormat="1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center" vertical="top" wrapText="1"/>
    </xf>
    <xf numFmtId="2" fontId="3" fillId="2" borderId="13" xfId="0" applyNumberFormat="1" applyFont="1" applyFill="1" applyBorder="1" applyAlignment="1">
      <alignment vertical="top" wrapText="1"/>
    </xf>
    <xf numFmtId="165" fontId="3" fillId="2" borderId="14" xfId="1" applyNumberFormat="1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165" fontId="6" fillId="0" borderId="21" xfId="1" applyNumberFormat="1" applyFont="1" applyFill="1" applyBorder="1" applyAlignment="1">
      <alignment vertical="top"/>
    </xf>
    <xf numFmtId="165" fontId="6" fillId="0" borderId="22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165" fontId="4" fillId="0" borderId="5" xfId="1" applyNumberFormat="1" applyFont="1" applyFill="1" applyBorder="1" applyAlignment="1">
      <alignment vertical="top" wrapText="1"/>
    </xf>
    <xf numFmtId="0" fontId="4" fillId="0" borderId="23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5" fontId="4" fillId="0" borderId="22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165" fontId="6" fillId="0" borderId="17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vertical="top" wrapText="1"/>
    </xf>
    <xf numFmtId="165" fontId="6" fillId="0" borderId="16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25" zoomScale="75" zoomScaleNormal="75" workbookViewId="0">
      <selection activeCell="A17" sqref="A17:XFD36"/>
    </sheetView>
  </sheetViews>
  <sheetFormatPr defaultRowHeight="15.6" x14ac:dyDescent="0.3"/>
  <cols>
    <col min="1" max="1" width="83" style="5" customWidth="1"/>
    <col min="2" max="3" width="13.5546875" style="5" customWidth="1"/>
    <col min="4" max="4" width="14.33203125" style="5" customWidth="1"/>
    <col min="5" max="5" width="14.88671875" style="5" customWidth="1"/>
    <col min="6" max="6" width="9.6640625" style="21" customWidth="1"/>
    <col min="7" max="7" width="9.109375" style="4"/>
  </cols>
  <sheetData>
    <row r="1" spans="1:10" s="2" customFormat="1" ht="31.2" x14ac:dyDescent="0.3">
      <c r="A1" s="38" t="s">
        <v>10</v>
      </c>
      <c r="B1" s="5"/>
      <c r="C1" s="5">
        <v>2020</v>
      </c>
      <c r="D1" s="39" t="s">
        <v>18</v>
      </c>
      <c r="E1" s="39">
        <v>12</v>
      </c>
      <c r="F1" s="21"/>
      <c r="G1" s="4"/>
    </row>
    <row r="2" spans="1:10" s="2" customFormat="1" x14ac:dyDescent="0.3">
      <c r="A2" s="40" t="s">
        <v>14</v>
      </c>
      <c r="B2" s="5"/>
      <c r="C2" s="5"/>
      <c r="D2" s="5"/>
      <c r="E2" s="5"/>
      <c r="F2" s="21"/>
      <c r="G2" s="4"/>
    </row>
    <row r="3" spans="1:10" s="2" customFormat="1" x14ac:dyDescent="0.3">
      <c r="A3" s="5" t="s">
        <v>22</v>
      </c>
      <c r="B3" s="5">
        <v>3699</v>
      </c>
      <c r="C3" s="5"/>
      <c r="D3" s="5"/>
      <c r="E3" s="5"/>
      <c r="F3" s="21"/>
      <c r="G3" s="4"/>
    </row>
    <row r="4" spans="1:10" s="2" customFormat="1" x14ac:dyDescent="0.3">
      <c r="A4" s="5" t="s">
        <v>0</v>
      </c>
      <c r="B4" s="5">
        <v>19.600000000000001</v>
      </c>
      <c r="C4" s="5">
        <v>19.690000000000001</v>
      </c>
      <c r="D4" s="5"/>
      <c r="E4" s="5"/>
      <c r="F4" s="21"/>
      <c r="G4" s="4"/>
    </row>
    <row r="5" spans="1:10" s="2" customFormat="1" x14ac:dyDescent="0.3">
      <c r="A5" s="5" t="s">
        <v>19</v>
      </c>
      <c r="B5" s="116">
        <f>B3*B4*6+B3*C4*(E1-6)</f>
        <v>872002.26</v>
      </c>
      <c r="C5" s="41"/>
      <c r="D5" s="41"/>
      <c r="E5" s="5"/>
      <c r="F5" s="41"/>
      <c r="G5" s="5"/>
    </row>
    <row r="6" spans="1:10" s="2" customFormat="1" ht="16.2" thickBot="1" x14ac:dyDescent="0.35">
      <c r="A6" s="5" t="s">
        <v>1</v>
      </c>
      <c r="B6" s="5">
        <v>100</v>
      </c>
      <c r="C6" s="5"/>
      <c r="D6" s="5"/>
      <c r="E6" s="5"/>
      <c r="F6" s="41"/>
      <c r="G6" s="4"/>
    </row>
    <row r="7" spans="1:10" s="3" customFormat="1" ht="62.4" x14ac:dyDescent="0.3">
      <c r="A7" s="6" t="s">
        <v>2</v>
      </c>
      <c r="B7" s="8" t="s">
        <v>11</v>
      </c>
      <c r="C7" s="8" t="s">
        <v>16</v>
      </c>
      <c r="D7" s="8" t="s">
        <v>20</v>
      </c>
      <c r="E7" s="7" t="s">
        <v>17</v>
      </c>
      <c r="F7" s="9"/>
      <c r="G7" s="22"/>
    </row>
    <row r="8" spans="1:10" s="2" customFormat="1" x14ac:dyDescent="0.3">
      <c r="A8" s="10" t="s">
        <v>3</v>
      </c>
      <c r="B8" s="13" t="s">
        <v>12</v>
      </c>
      <c r="C8" s="99" t="s">
        <v>21</v>
      </c>
      <c r="D8" s="11">
        <v>1.06</v>
      </c>
      <c r="E8" s="66">
        <f>D8*B3*E1</f>
        <v>47051.28</v>
      </c>
      <c r="F8" s="21"/>
      <c r="G8" s="4"/>
    </row>
    <row r="9" spans="1:10" s="2" customFormat="1" ht="46.8" x14ac:dyDescent="0.3">
      <c r="A9" s="10" t="s">
        <v>4</v>
      </c>
      <c r="B9" s="13" t="s">
        <v>12</v>
      </c>
      <c r="C9" s="99" t="s">
        <v>21</v>
      </c>
      <c r="D9" s="11">
        <f>5.75+D10+D11+D12+D13+D14</f>
        <v>7.25828827611066</v>
      </c>
      <c r="E9" s="66">
        <f>D9*E1*B3</f>
        <v>322180.89999999997</v>
      </c>
      <c r="F9" s="21"/>
      <c r="G9" s="4"/>
    </row>
    <row r="10" spans="1:10" s="2" customFormat="1" x14ac:dyDescent="0.3">
      <c r="A10" s="12" t="s">
        <v>5</v>
      </c>
      <c r="B10" s="13"/>
      <c r="C10" s="99" t="s">
        <v>21</v>
      </c>
      <c r="D10" s="11">
        <f>E10/E1/B3</f>
        <v>0</v>
      </c>
      <c r="E10" s="66"/>
      <c r="F10" s="21"/>
      <c r="G10" s="4"/>
    </row>
    <row r="11" spans="1:10" s="2" customFormat="1" x14ac:dyDescent="0.3">
      <c r="A11" s="12" t="s">
        <v>6</v>
      </c>
      <c r="B11" s="13"/>
      <c r="C11" s="99" t="s">
        <v>21</v>
      </c>
      <c r="D11" s="11">
        <f>E11/E1/B3</f>
        <v>0.21492295214922952</v>
      </c>
      <c r="E11" s="66">
        <v>9540</v>
      </c>
      <c r="F11" s="21"/>
      <c r="G11" s="4"/>
    </row>
    <row r="12" spans="1:10" s="2" customFormat="1" x14ac:dyDescent="0.3">
      <c r="A12" s="12" t="s">
        <v>7</v>
      </c>
      <c r="B12" s="13"/>
      <c r="C12" s="99" t="s">
        <v>21</v>
      </c>
      <c r="D12" s="11">
        <f>E12/B3/E1</f>
        <v>1.0946201676128684</v>
      </c>
      <c r="E12" s="66">
        <v>48588</v>
      </c>
      <c r="F12" s="21"/>
      <c r="G12" s="4"/>
    </row>
    <row r="13" spans="1:10" s="2" customFormat="1" x14ac:dyDescent="0.3">
      <c r="A13" s="12" t="s">
        <v>33</v>
      </c>
      <c r="B13" s="13"/>
      <c r="C13" s="99" t="s">
        <v>21</v>
      </c>
      <c r="D13" s="11">
        <f>E13/E1/B3</f>
        <v>0.1487451563485627</v>
      </c>
      <c r="E13" s="66">
        <v>6602.5</v>
      </c>
      <c r="F13" s="21"/>
      <c r="G13" s="14"/>
    </row>
    <row r="14" spans="1:10" s="107" customFormat="1" x14ac:dyDescent="0.3">
      <c r="A14" s="12" t="s">
        <v>58</v>
      </c>
      <c r="B14" s="81"/>
      <c r="C14" s="105" t="s">
        <v>24</v>
      </c>
      <c r="D14" s="11">
        <v>0.05</v>
      </c>
      <c r="E14" s="66">
        <f>D14*E1*B3</f>
        <v>2219.4000000000005</v>
      </c>
      <c r="F14" s="20"/>
      <c r="G14" s="20"/>
      <c r="H14" s="48"/>
      <c r="I14" s="106"/>
      <c r="J14" s="106"/>
    </row>
    <row r="15" spans="1:10" s="2" customFormat="1" ht="46.8" x14ac:dyDescent="0.3">
      <c r="A15" s="10" t="s">
        <v>50</v>
      </c>
      <c r="B15" s="13" t="s">
        <v>12</v>
      </c>
      <c r="C15" s="99" t="s">
        <v>21</v>
      </c>
      <c r="D15" s="11">
        <f>E15/E1/B3</f>
        <v>6.8803730738037308</v>
      </c>
      <c r="E15" s="66">
        <f>7050*3.61*E1</f>
        <v>305406</v>
      </c>
      <c r="F15" s="21"/>
      <c r="G15" s="4"/>
    </row>
    <row r="16" spans="1:10" s="2" customFormat="1" ht="31.8" thickBot="1" x14ac:dyDescent="0.35">
      <c r="A16" s="15" t="s">
        <v>46</v>
      </c>
      <c r="B16" s="16" t="s">
        <v>12</v>
      </c>
      <c r="C16" s="28" t="s">
        <v>21</v>
      </c>
      <c r="D16" s="18">
        <v>0.51</v>
      </c>
      <c r="E16" s="67">
        <f>D16*E1*B3</f>
        <v>22637.88</v>
      </c>
      <c r="F16" s="21"/>
      <c r="G16" s="4"/>
    </row>
    <row r="17" spans="1:10" s="2" customFormat="1" ht="16.05" customHeight="1" x14ac:dyDescent="0.3">
      <c r="A17" s="34" t="s">
        <v>47</v>
      </c>
      <c r="B17" s="35"/>
      <c r="C17" s="35"/>
      <c r="D17" s="36">
        <f>E17/E1/B3</f>
        <v>4.0832371361629267</v>
      </c>
      <c r="E17" s="68">
        <f>E18+E19+E20+E21+E26+E22+E23+E25+E24</f>
        <v>181246.73</v>
      </c>
      <c r="F17" s="21"/>
      <c r="G17" s="4"/>
    </row>
    <row r="18" spans="1:10" s="2" customFormat="1" ht="16.05" customHeight="1" x14ac:dyDescent="0.3">
      <c r="A18" s="10" t="s">
        <v>66</v>
      </c>
      <c r="B18" s="13" t="s">
        <v>56</v>
      </c>
      <c r="C18" s="112" t="s">
        <v>24</v>
      </c>
      <c r="D18" s="17"/>
      <c r="E18" s="66">
        <f>1080.54+751.94</f>
        <v>1832.48</v>
      </c>
      <c r="F18" s="21"/>
      <c r="G18" s="4"/>
    </row>
    <row r="19" spans="1:10" s="33" customFormat="1" ht="16.05" customHeight="1" x14ac:dyDescent="0.3">
      <c r="A19" s="10" t="s">
        <v>53</v>
      </c>
      <c r="B19" s="13" t="s">
        <v>54</v>
      </c>
      <c r="C19" s="112" t="s">
        <v>24</v>
      </c>
      <c r="D19" s="17"/>
      <c r="E19" s="66">
        <v>119976.47</v>
      </c>
      <c r="F19" s="21"/>
      <c r="G19" s="4"/>
    </row>
    <row r="20" spans="1:10" s="33" customFormat="1" ht="16.05" customHeight="1" x14ac:dyDescent="0.3">
      <c r="A20" s="10" t="s">
        <v>55</v>
      </c>
      <c r="B20" s="13" t="s">
        <v>54</v>
      </c>
      <c r="C20" s="112" t="s">
        <v>21</v>
      </c>
      <c r="D20" s="17"/>
      <c r="E20" s="66">
        <v>1271.69</v>
      </c>
      <c r="F20" s="21"/>
      <c r="G20" s="4"/>
    </row>
    <row r="21" spans="1:10" s="33" customFormat="1" ht="16.05" customHeight="1" x14ac:dyDescent="0.3">
      <c r="A21" s="10" t="s">
        <v>57</v>
      </c>
      <c r="B21" s="13" t="s">
        <v>49</v>
      </c>
      <c r="C21" s="112" t="s">
        <v>21</v>
      </c>
      <c r="D21" s="17"/>
      <c r="E21" s="66">
        <v>10752.89</v>
      </c>
      <c r="F21" s="21"/>
      <c r="G21" s="4"/>
    </row>
    <row r="22" spans="1:10" s="33" customFormat="1" ht="16.05" customHeight="1" x14ac:dyDescent="0.3">
      <c r="A22" s="111" t="s">
        <v>60</v>
      </c>
      <c r="B22" s="13" t="s">
        <v>34</v>
      </c>
      <c r="C22" s="112" t="s">
        <v>21</v>
      </c>
      <c r="D22" s="17"/>
      <c r="E22" s="66">
        <v>13658.18</v>
      </c>
      <c r="F22" s="21"/>
      <c r="G22" s="4"/>
    </row>
    <row r="23" spans="1:10" s="33" customFormat="1" ht="16.05" customHeight="1" x14ac:dyDescent="0.3">
      <c r="A23" s="10" t="s">
        <v>59</v>
      </c>
      <c r="B23" s="13" t="s">
        <v>34</v>
      </c>
      <c r="C23" s="112" t="s">
        <v>24</v>
      </c>
      <c r="D23" s="17"/>
      <c r="E23" s="66">
        <v>3330</v>
      </c>
      <c r="F23" s="21"/>
      <c r="G23" s="4"/>
    </row>
    <row r="24" spans="1:10" s="33" customFormat="1" ht="16.05" customHeight="1" x14ac:dyDescent="0.3">
      <c r="A24" s="15" t="s">
        <v>63</v>
      </c>
      <c r="B24" s="16" t="s">
        <v>64</v>
      </c>
      <c r="C24" s="28" t="s">
        <v>24</v>
      </c>
      <c r="D24" s="113"/>
      <c r="E24" s="67">
        <v>8671.73</v>
      </c>
      <c r="F24" s="21"/>
      <c r="G24" s="4"/>
    </row>
    <row r="25" spans="1:10" s="33" customFormat="1" ht="16.05" customHeight="1" thickBot="1" x14ac:dyDescent="0.35">
      <c r="A25" s="85" t="s">
        <v>61</v>
      </c>
      <c r="B25" s="86" t="s">
        <v>31</v>
      </c>
      <c r="C25" s="29" t="s">
        <v>24</v>
      </c>
      <c r="D25" s="87"/>
      <c r="E25" s="100">
        <v>1053.29</v>
      </c>
      <c r="F25" s="21"/>
      <c r="G25" s="83"/>
    </row>
    <row r="26" spans="1:10" s="33" customFormat="1" ht="16.05" customHeight="1" x14ac:dyDescent="0.3">
      <c r="A26" s="111" t="s">
        <v>65</v>
      </c>
      <c r="B26" s="13" t="s">
        <v>62</v>
      </c>
      <c r="C26" s="112" t="s">
        <v>21</v>
      </c>
      <c r="D26" s="17"/>
      <c r="E26" s="66">
        <f>6300+6300+2700+2700+2700</f>
        <v>20700</v>
      </c>
      <c r="F26" s="21"/>
      <c r="G26" s="4"/>
    </row>
    <row r="27" spans="1:10" s="26" customFormat="1" ht="16.05" customHeight="1" thickBot="1" x14ac:dyDescent="0.35">
      <c r="A27" s="88" t="s">
        <v>48</v>
      </c>
      <c r="B27" s="82"/>
      <c r="C27" s="82" t="s">
        <v>24</v>
      </c>
      <c r="D27" s="84">
        <f>E27/E1/B3</f>
        <v>0.22379922501577004</v>
      </c>
      <c r="E27" s="104">
        <f>D45+D46</f>
        <v>9934</v>
      </c>
      <c r="F27" s="31"/>
      <c r="G27" s="32"/>
      <c r="H27" s="25"/>
      <c r="I27" s="25"/>
      <c r="J27" s="25"/>
    </row>
    <row r="28" spans="1:10" s="2" customFormat="1" ht="16.05" customHeight="1" thickBot="1" x14ac:dyDescent="0.35">
      <c r="A28" s="91" t="s">
        <v>8</v>
      </c>
      <c r="B28" s="92"/>
      <c r="C28" s="93" t="s">
        <v>24</v>
      </c>
      <c r="D28" s="94">
        <f>D8+D9+D15+D16+D17+D27</f>
        <v>20.01569771109309</v>
      </c>
      <c r="E28" s="95">
        <f>E8+E9+E15+E16+E17+E27</f>
        <v>888456.78999999992</v>
      </c>
      <c r="F28" s="42"/>
      <c r="G28" s="23"/>
    </row>
    <row r="29" spans="1:10" s="26" customFormat="1" ht="16.05" customHeight="1" thickBot="1" x14ac:dyDescent="0.35">
      <c r="A29" s="122" t="s">
        <v>26</v>
      </c>
      <c r="B29" s="123"/>
      <c r="C29" s="123"/>
      <c r="D29" s="50" t="s">
        <v>28</v>
      </c>
      <c r="E29" s="51" t="s">
        <v>29</v>
      </c>
      <c r="F29" s="31"/>
      <c r="G29" s="52"/>
      <c r="H29" s="53"/>
      <c r="I29" s="25"/>
      <c r="J29" s="25"/>
    </row>
    <row r="30" spans="1:10" s="56" customFormat="1" ht="16.05" customHeight="1" x14ac:dyDescent="0.3">
      <c r="A30" s="43" t="s">
        <v>52</v>
      </c>
      <c r="B30" s="30"/>
      <c r="C30" s="54" t="s">
        <v>21</v>
      </c>
      <c r="D30" s="114">
        <v>70250</v>
      </c>
      <c r="E30" s="109"/>
      <c r="F30" s="44"/>
      <c r="G30" s="55"/>
    </row>
    <row r="31" spans="1:10" s="56" customFormat="1" ht="16.05" customHeight="1" x14ac:dyDescent="0.3">
      <c r="A31" s="12" t="s">
        <v>13</v>
      </c>
      <c r="B31" s="27"/>
      <c r="C31" s="57" t="s">
        <v>21</v>
      </c>
      <c r="D31" s="115">
        <f>15510/12*E1</f>
        <v>15510</v>
      </c>
      <c r="E31" s="65"/>
      <c r="F31" s="44"/>
      <c r="G31" s="55"/>
    </row>
    <row r="32" spans="1:10" s="56" customFormat="1" ht="16.05" customHeight="1" x14ac:dyDescent="0.3">
      <c r="A32" s="12" t="s">
        <v>35</v>
      </c>
      <c r="B32" s="27"/>
      <c r="C32" s="57" t="s">
        <v>21</v>
      </c>
      <c r="D32" s="115">
        <f>4731.4+4100.84+2472.48</f>
        <v>11304.72</v>
      </c>
      <c r="E32" s="65"/>
      <c r="F32" s="45"/>
      <c r="G32" s="55"/>
    </row>
    <row r="33" spans="1:10" s="59" customFormat="1" ht="16.05" customHeight="1" x14ac:dyDescent="0.3">
      <c r="A33" s="12" t="s">
        <v>30</v>
      </c>
      <c r="B33" s="27"/>
      <c r="C33" s="57" t="s">
        <v>21</v>
      </c>
      <c r="D33" s="115">
        <f>B5</f>
        <v>872002.26</v>
      </c>
      <c r="E33" s="65"/>
      <c r="F33" s="46"/>
      <c r="G33" s="58"/>
    </row>
    <row r="34" spans="1:10" s="59" customFormat="1" ht="16.05" customHeight="1" thickBot="1" x14ac:dyDescent="0.35">
      <c r="A34" s="89" t="str">
        <f>A28</f>
        <v>итого расходы</v>
      </c>
      <c r="B34" s="71"/>
      <c r="C34" s="72" t="str">
        <f t="shared" ref="C34:E34" si="0">C28</f>
        <v>руб</v>
      </c>
      <c r="D34" s="73"/>
      <c r="E34" s="90">
        <f t="shared" si="0"/>
        <v>888456.78999999992</v>
      </c>
      <c r="F34" s="46"/>
      <c r="G34" s="58"/>
    </row>
    <row r="35" spans="1:10" s="62" customFormat="1" ht="16.05" customHeight="1" thickBot="1" x14ac:dyDescent="0.35">
      <c r="A35" s="74" t="s">
        <v>15</v>
      </c>
      <c r="B35" s="75"/>
      <c r="C35" s="76" t="s">
        <v>21</v>
      </c>
      <c r="D35" s="77">
        <f>D30+D31+D32+D33-E34</f>
        <v>80610.190000000061</v>
      </c>
      <c r="E35" s="78"/>
      <c r="F35" s="47"/>
      <c r="G35" s="60"/>
      <c r="H35" s="61"/>
      <c r="I35" s="61"/>
      <c r="J35" s="61"/>
    </row>
    <row r="36" spans="1:10" s="2" customFormat="1" ht="16.05" customHeight="1" x14ac:dyDescent="0.3">
      <c r="A36" s="119" t="s">
        <v>51</v>
      </c>
      <c r="B36" s="120"/>
      <c r="C36" s="120"/>
      <c r="D36" s="120"/>
      <c r="E36" s="121"/>
      <c r="F36" s="48"/>
      <c r="G36" s="21"/>
      <c r="H36" s="21"/>
      <c r="I36" s="14"/>
      <c r="J36" s="14"/>
    </row>
    <row r="37" spans="1:10" s="33" customFormat="1" x14ac:dyDescent="0.3">
      <c r="A37" s="37" t="s">
        <v>23</v>
      </c>
      <c r="B37" s="117" t="s">
        <v>36</v>
      </c>
      <c r="C37" s="117" t="s">
        <v>27</v>
      </c>
      <c r="D37" s="124"/>
      <c r="E37" s="125"/>
      <c r="F37" s="21"/>
      <c r="G37" s="21"/>
      <c r="H37" s="21"/>
      <c r="I37" s="14"/>
      <c r="J37" s="14"/>
    </row>
    <row r="38" spans="1:10" s="33" customFormat="1" ht="62.4" x14ac:dyDescent="0.3">
      <c r="A38" s="10"/>
      <c r="B38" s="118"/>
      <c r="C38" s="110" t="s">
        <v>37</v>
      </c>
      <c r="D38" s="110" t="s">
        <v>38</v>
      </c>
      <c r="E38" s="79" t="s">
        <v>32</v>
      </c>
      <c r="F38" s="21"/>
      <c r="G38" s="21"/>
      <c r="H38" s="21"/>
      <c r="I38" s="14"/>
      <c r="J38" s="14"/>
    </row>
    <row r="39" spans="1:10" s="2" customFormat="1" x14ac:dyDescent="0.3">
      <c r="A39" s="24" t="s">
        <v>43</v>
      </c>
      <c r="B39" s="63">
        <v>816671</v>
      </c>
      <c r="C39" s="63">
        <v>816639</v>
      </c>
      <c r="D39" s="63"/>
      <c r="E39" s="64"/>
      <c r="F39" s="49"/>
      <c r="G39" s="21"/>
      <c r="H39" s="21"/>
      <c r="I39" s="14"/>
      <c r="J39" s="14"/>
    </row>
    <row r="40" spans="1:10" s="2" customFormat="1" x14ac:dyDescent="0.3">
      <c r="A40" s="24" t="s">
        <v>44</v>
      </c>
      <c r="B40" s="63">
        <v>427658</v>
      </c>
      <c r="C40" s="63">
        <v>443195</v>
      </c>
      <c r="D40" s="63">
        <v>40770</v>
      </c>
      <c r="E40" s="64"/>
      <c r="F40" s="49"/>
      <c r="G40" s="21"/>
      <c r="H40" s="21"/>
      <c r="I40" s="14"/>
      <c r="J40" s="14"/>
    </row>
    <row r="41" spans="1:10" s="2" customFormat="1" x14ac:dyDescent="0.3">
      <c r="A41" s="24" t="s">
        <v>39</v>
      </c>
      <c r="B41" s="63">
        <v>107290</v>
      </c>
      <c r="C41" s="63">
        <v>107841</v>
      </c>
      <c r="D41" s="63">
        <v>5354</v>
      </c>
      <c r="E41" s="64"/>
      <c r="F41" s="49"/>
      <c r="G41" s="21"/>
      <c r="H41" s="21"/>
      <c r="I41" s="14"/>
      <c r="J41" s="14"/>
    </row>
    <row r="42" spans="1:10" s="2" customFormat="1" x14ac:dyDescent="0.3">
      <c r="A42" s="24" t="s">
        <v>40</v>
      </c>
      <c r="B42" s="63">
        <v>189226</v>
      </c>
      <c r="C42" s="63">
        <v>192190</v>
      </c>
      <c r="D42" s="63">
        <v>12391</v>
      </c>
      <c r="E42" s="64"/>
      <c r="F42" s="49"/>
      <c r="G42" s="21"/>
      <c r="H42" s="21"/>
      <c r="I42" s="14"/>
      <c r="J42" s="14"/>
    </row>
    <row r="43" spans="1:10" s="2" customFormat="1" x14ac:dyDescent="0.3">
      <c r="A43" s="24" t="s">
        <v>41</v>
      </c>
      <c r="B43" s="63">
        <v>398267</v>
      </c>
      <c r="C43" s="63">
        <v>369281</v>
      </c>
      <c r="D43" s="63">
        <v>45144</v>
      </c>
      <c r="E43" s="64"/>
      <c r="F43" s="49"/>
      <c r="G43" s="21"/>
      <c r="H43" s="21"/>
      <c r="I43" s="14"/>
      <c r="J43" s="14"/>
    </row>
    <row r="44" spans="1:10" s="2" customFormat="1" ht="16.2" thickBot="1" x14ac:dyDescent="0.35">
      <c r="A44" s="101" t="s">
        <v>45</v>
      </c>
      <c r="B44" s="102">
        <v>201553</v>
      </c>
      <c r="C44" s="102">
        <v>201541</v>
      </c>
      <c r="D44" s="102"/>
      <c r="E44" s="103"/>
      <c r="F44" s="49"/>
      <c r="G44" s="21"/>
      <c r="H44" s="21"/>
      <c r="I44" s="14"/>
      <c r="J44" s="14"/>
    </row>
    <row r="45" spans="1:10" s="2" customFormat="1" ht="16.2" thickBot="1" x14ac:dyDescent="0.35">
      <c r="A45" s="19" t="s">
        <v>25</v>
      </c>
      <c r="B45" s="69">
        <f>SUM(B39:B44)</f>
        <v>2140665</v>
      </c>
      <c r="C45" s="69">
        <f>SUM(C39:C44)</f>
        <v>2130687</v>
      </c>
      <c r="D45" s="69">
        <f>SUM(D39:D44)</f>
        <v>103659</v>
      </c>
      <c r="E45" s="70">
        <f>SUM(E39:E43)</f>
        <v>0</v>
      </c>
      <c r="F45" s="80"/>
    </row>
    <row r="46" spans="1:10" s="56" customFormat="1" ht="16.2" thickBot="1" x14ac:dyDescent="0.35">
      <c r="A46" s="96" t="s">
        <v>42</v>
      </c>
      <c r="B46" s="97"/>
      <c r="C46" s="97"/>
      <c r="D46" s="97">
        <f>B40+B41+B42+B43-C40-C41-C42-C43-D40-D41-D42-D43-E43</f>
        <v>-93725</v>
      </c>
      <c r="E46" s="98"/>
      <c r="F46" s="108"/>
    </row>
    <row r="47" spans="1:10" s="1" customFormat="1" x14ac:dyDescent="0.3">
      <c r="A47" s="20" t="s">
        <v>9</v>
      </c>
      <c r="B47" s="5"/>
      <c r="C47" s="5"/>
      <c r="D47" s="5"/>
      <c r="E47" s="5"/>
      <c r="F47" s="5"/>
      <c r="G47" s="2"/>
      <c r="H47" s="2"/>
    </row>
  </sheetData>
  <mergeCells count="4">
    <mergeCell ref="B37:B38"/>
    <mergeCell ref="A36:E36"/>
    <mergeCell ref="A29:C29"/>
    <mergeCell ref="C37:E37"/>
  </mergeCells>
  <pageMargins left="0.51181102362204722" right="0.31496062992125984" top="0.35433070866141736" bottom="0.35433070866141736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2021-02-25T07:32:07Z</cp:lastPrinted>
  <dcterms:created xsi:type="dcterms:W3CDTF">2016-04-22T06:39:22Z</dcterms:created>
  <dcterms:modified xsi:type="dcterms:W3CDTF">2021-03-16T05:42:08Z</dcterms:modified>
</cp:coreProperties>
</file>