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5" i="1" l="1"/>
  <c r="E14" i="1" l="1"/>
  <c r="D32" i="1" l="1"/>
  <c r="E21" i="1" l="1"/>
  <c r="B5" i="1" l="1"/>
  <c r="E20" i="1" l="1"/>
  <c r="E17" i="1" s="1"/>
  <c r="D33" i="1" l="1"/>
  <c r="D31" i="1" l="1"/>
  <c r="D47" i="1" l="1"/>
  <c r="E46" i="1"/>
  <c r="D46" i="1"/>
  <c r="C46" i="1"/>
  <c r="B46" i="1"/>
  <c r="E26" i="1" l="1"/>
  <c r="D26" i="1" s="1"/>
  <c r="E51" i="1" l="1"/>
  <c r="E27" i="1" l="1"/>
  <c r="C28" i="1"/>
  <c r="C35" i="1" s="1"/>
  <c r="A35" i="1"/>
  <c r="D13" i="1" l="1"/>
  <c r="D17" i="1"/>
  <c r="D11" i="1"/>
  <c r="D15" i="1"/>
  <c r="D34" i="1"/>
  <c r="E8" i="1"/>
  <c r="E16" i="1"/>
  <c r="D10" i="1"/>
  <c r="D12" i="1"/>
  <c r="D9" i="1" l="1"/>
  <c r="D28" i="1"/>
  <c r="E9" i="1" l="1"/>
  <c r="E28" i="1" l="1"/>
  <c r="E35" i="1" s="1"/>
  <c r="D36" i="1" s="1"/>
</calcChain>
</file>

<file path=xl/sharedStrings.xml><?xml version="1.0" encoding="utf-8"?>
<sst xmlns="http://schemas.openxmlformats.org/spreadsheetml/2006/main" count="103" uniqueCount="72">
  <si>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</si>
  <si>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</si>
  <si>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</si>
  <si>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</si>
  <si>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</si>
  <si>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</si>
  <si>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</si>
  <si>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</si>
  <si>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</si>
  <si>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</si>
  <si>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</si>
  <si>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</si>
  <si>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</si>
  <si>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д.19</t>
  </si>
  <si>
    <t>июнь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</si>
  <si>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</si>
  <si>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</si>
  <si>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</si>
  <si>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</si>
  <si>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</si>
  <si>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</si>
  <si>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</si>
  <si>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</si>
  <si>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</si>
  <si>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</si>
  <si>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</si>
  <si>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Администрация ООО УК "Атал"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</si>
  <si>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</si>
  <si>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</si>
  <si>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</si>
  <si>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</si>
  <si>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</si>
  <si>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</si>
  <si>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</si>
  <si>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</si>
  <si>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Получено средств от сдачи металлолома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</si>
  <si>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</si>
  <si>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</si>
  <si>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</si>
  <si>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</si>
  <si>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</si>
  <si>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</si>
  <si>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</si>
  <si>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</si>
  <si>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</si>
  <si>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</si>
  <si>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</si>
  <si>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</si>
  <si>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</si>
  <si>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</si>
  <si>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</si>
  <si>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</si>
  <si>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</si>
  <si>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в теч.года</t>
  </si>
  <si>
    <t>подготовка к отопительному сезону</t>
  </si>
  <si>
    <t>Отчет по предоставлению коммунальных услуг по жилым помещениям за 2020 г</t>
  </si>
  <si>
    <t>Остаток средств на 01/01/2020 г  (+ есть средства, -задолженность)</t>
  </si>
  <si>
    <t>январь</t>
  </si>
  <si>
    <t>работы на общедомовой системе канализации кв.125</t>
  </si>
  <si>
    <t>ремонт решеток выхода на чердак п.1-5</t>
  </si>
  <si>
    <t>март</t>
  </si>
  <si>
    <t>*дератизация,дезинсекция мест общего пользования</t>
  </si>
  <si>
    <t>ремонт и восстановление кровли балконных козырьков кв.40,65,108</t>
  </si>
  <si>
    <t>ремонт мягкой кровли кв.108,37,164</t>
  </si>
  <si>
    <t>май,сент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</si>
  <si>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</si>
  <si>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</si>
  <si>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ремонт подъездного отопления в мусорокамере п.2</t>
  </si>
  <si>
    <t>ремонт межпанельных швов кв.40,101,108,176,37</t>
  </si>
  <si>
    <t>дезинфекция заключительная (коронавирус) по предписанию Роспотребнадзора</t>
  </si>
  <si>
    <t xml:space="preserve">Остаток средств на спецсчете на 01.01.2021 г </t>
  </si>
  <si>
    <t>Израсходовано на капремонт со спецсчета в 2020 г (Капит.ремонт системы горяч.водоснабжения, системы канализации и водоотведения)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</si>
</sst>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1" fontId="7" fillId="0" borderId="0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0" fillId="0" borderId="0" xfId="0" applyFont="1" applyFill="1"/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1" fillId="0" borderId="0" xfId="0" applyFont="1" applyFill="1" applyBorder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166" fontId="6" fillId="0" borderId="3" xfId="1" applyNumberFormat="1" applyFont="1" applyFill="1" applyBorder="1" applyAlignment="1">
      <alignment vertical="top" wrapText="1"/>
    </xf>
    <xf numFmtId="166" fontId="6" fillId="0" borderId="12" xfId="1" applyNumberFormat="1" applyFont="1" applyFill="1" applyBorder="1" applyAlignment="1">
      <alignment vertical="top" wrapText="1"/>
    </xf>
    <xf numFmtId="166" fontId="5" fillId="2" borderId="8" xfId="1" applyNumberFormat="1" applyFont="1" applyFill="1" applyBorder="1" applyAlignment="1">
      <alignment vertical="top" wrapText="1"/>
    </xf>
    <xf numFmtId="165" fontId="5" fillId="0" borderId="14" xfId="1" applyNumberFormat="1" applyFont="1" applyFill="1" applyBorder="1" applyAlignment="1">
      <alignment vertical="top"/>
    </xf>
    <xf numFmtId="165" fontId="5" fillId="0" borderId="15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2" fontId="6" fillId="0" borderId="14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6" fillId="0" borderId="22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vertical="top" wrapText="1"/>
    </xf>
    <xf numFmtId="165" fontId="7" fillId="0" borderId="23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167" fontId="9" fillId="0" borderId="0" xfId="1" applyNumberFormat="1" applyFont="1" applyFill="1" applyAlignment="1">
      <alignment vertical="top" wrapText="1"/>
    </xf>
    <xf numFmtId="0" fontId="10" fillId="0" borderId="0" xfId="0" applyFont="1" applyFill="1"/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7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6" fontId="6" fillId="0" borderId="3" xfId="1" applyNumberFormat="1" applyFont="1" applyFill="1" applyBorder="1" applyAlignment="1">
      <alignment horizontal="right" vertical="top" wrapText="1"/>
    </xf>
    <xf numFmtId="2" fontId="6" fillId="0" borderId="23" xfId="0" applyNumberFormat="1" applyFont="1" applyFill="1" applyBorder="1" applyAlignment="1">
      <alignment vertical="top" wrapText="1"/>
    </xf>
    <xf numFmtId="165" fontId="6" fillId="0" borderId="24" xfId="1" applyNumberFormat="1" applyFont="1" applyFill="1" applyBorder="1" applyAlignment="1">
      <alignment horizontal="right" vertical="top" wrapText="1"/>
    </xf>
    <xf numFmtId="0" fontId="6" fillId="0" borderId="9" xfId="0" applyNumberFormat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vertical="top"/>
    </xf>
    <xf numFmtId="165" fontId="6" fillId="0" borderId="5" xfId="1" applyNumberFormat="1" applyFont="1" applyFill="1" applyBorder="1" applyAlignment="1">
      <alignment vertical="top"/>
    </xf>
    <xf numFmtId="166" fontId="6" fillId="0" borderId="15" xfId="1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165" fontId="7" fillId="0" borderId="18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vertical="top" wrapText="1"/>
    </xf>
    <xf numFmtId="165" fontId="7" fillId="0" borderId="19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0" fillId="0" borderId="0" xfId="0" applyAlignment="1"/>
    <xf numFmtId="0" fontId="11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75" zoomScaleNormal="75" workbookViewId="0">
      <selection activeCell="A25" sqref="A25"/>
    </sheetView>
  </sheetViews>
  <sheetFormatPr defaultRowHeight="15.6" x14ac:dyDescent="0.3"/>
  <cols>
    <col min="1" max="1" width="80.88671875" style="6" customWidth="1"/>
    <col min="2" max="2" width="13.44140625" style="6" customWidth="1"/>
    <col min="3" max="3" width="14.33203125" style="6" customWidth="1"/>
    <col min="4" max="4" width="13.44140625" style="6" customWidth="1"/>
    <col min="5" max="5" width="14.33203125" style="6" customWidth="1"/>
    <col min="6" max="6" width="10.44140625" style="6" customWidth="1"/>
    <col min="7" max="7" width="9.88671875" style="6" bestFit="1" customWidth="1"/>
    <col min="8" max="8" width="9.109375" style="4"/>
  </cols>
  <sheetData>
    <row r="1" spans="1:10" s="4" customFormat="1" ht="31.2" x14ac:dyDescent="0.3">
      <c r="A1" s="41" t="s">
        <v>9</v>
      </c>
      <c r="B1" s="6"/>
      <c r="C1" s="6">
        <v>2020</v>
      </c>
      <c r="D1" s="42" t="s">
        <v>19</v>
      </c>
      <c r="E1" s="42">
        <v>12</v>
      </c>
      <c r="F1" s="6"/>
      <c r="G1" s="6"/>
    </row>
    <row r="2" spans="1:10" s="4" customFormat="1" x14ac:dyDescent="0.3">
      <c r="A2" s="43" t="s">
        <v>13</v>
      </c>
      <c r="B2" s="6"/>
      <c r="C2" s="6"/>
      <c r="D2" s="6"/>
      <c r="E2" s="6"/>
      <c r="F2" s="6"/>
      <c r="G2" s="6"/>
    </row>
    <row r="3" spans="1:10" s="4" customFormat="1" x14ac:dyDescent="0.3">
      <c r="A3" s="6" t="s">
        <v>23</v>
      </c>
      <c r="B3" s="6">
        <v>10207.799999999999</v>
      </c>
      <c r="C3" s="6"/>
      <c r="D3" s="6"/>
      <c r="E3" s="44"/>
      <c r="F3" s="6"/>
      <c r="G3" s="6"/>
    </row>
    <row r="4" spans="1:10" s="4" customFormat="1" x14ac:dyDescent="0.3">
      <c r="A4" s="6" t="s">
        <v>0</v>
      </c>
      <c r="B4" s="6">
        <v>17.87</v>
      </c>
      <c r="C4" s="6">
        <v>17.920000000000002</v>
      </c>
      <c r="D4" s="6"/>
      <c r="E4" s="6"/>
      <c r="F4" s="6"/>
      <c r="G4" s="6"/>
    </row>
    <row r="5" spans="1:10" s="4" customFormat="1" x14ac:dyDescent="0.3">
      <c r="A5" s="6" t="s">
        <v>20</v>
      </c>
      <c r="B5" s="116">
        <f>B3*B4*6+B3*C4*(E1-6)</f>
        <v>2192022.9720000001</v>
      </c>
      <c r="C5" s="44"/>
      <c r="D5" s="44"/>
      <c r="E5" s="6"/>
      <c r="F5" s="44"/>
      <c r="G5" s="6"/>
    </row>
    <row r="6" spans="1:10" s="4" customFormat="1" ht="16.2" thickBot="1" x14ac:dyDescent="0.35">
      <c r="A6" s="6" t="s">
        <v>1</v>
      </c>
      <c r="B6" s="6">
        <v>100</v>
      </c>
      <c r="C6" s="6"/>
      <c r="D6" s="6"/>
      <c r="E6" s="6"/>
      <c r="F6" s="44"/>
      <c r="G6" s="6"/>
    </row>
    <row r="7" spans="1:10" s="5" customFormat="1" ht="62.4" x14ac:dyDescent="0.3">
      <c r="A7" s="7" t="s">
        <v>2</v>
      </c>
      <c r="B7" s="9" t="s">
        <v>10</v>
      </c>
      <c r="C7" s="9" t="s">
        <v>17</v>
      </c>
      <c r="D7" s="9" t="s">
        <v>21</v>
      </c>
      <c r="E7" s="8" t="s">
        <v>18</v>
      </c>
      <c r="F7" s="10"/>
      <c r="G7" s="10"/>
    </row>
    <row r="8" spans="1:10" s="4" customFormat="1" x14ac:dyDescent="0.3">
      <c r="A8" s="11" t="s">
        <v>3</v>
      </c>
      <c r="B8" s="28" t="s">
        <v>11</v>
      </c>
      <c r="C8" s="97" t="s">
        <v>22</v>
      </c>
      <c r="D8" s="12">
        <v>1.06</v>
      </c>
      <c r="E8" s="69">
        <f>D8*B3*E1</f>
        <v>129843.216</v>
      </c>
      <c r="F8" s="13"/>
      <c r="G8" s="13"/>
    </row>
    <row r="9" spans="1:10" s="4" customFormat="1" ht="46.8" x14ac:dyDescent="0.3">
      <c r="A9" s="11" t="s">
        <v>4</v>
      </c>
      <c r="B9" s="28" t="s">
        <v>11</v>
      </c>
      <c r="C9" s="97" t="s">
        <v>22</v>
      </c>
      <c r="D9" s="12">
        <f>5.75+D10+D11+D12+D13+D14</f>
        <v>7.9824405519961861</v>
      </c>
      <c r="E9" s="69">
        <f>D9*E1*B3</f>
        <v>977797.88</v>
      </c>
      <c r="F9" s="13"/>
      <c r="G9" s="13"/>
    </row>
    <row r="10" spans="1:10" s="4" customFormat="1" x14ac:dyDescent="0.3">
      <c r="A10" s="14" t="s">
        <v>5</v>
      </c>
      <c r="B10" s="28"/>
      <c r="C10" s="97" t="s">
        <v>22</v>
      </c>
      <c r="D10" s="12">
        <f>E10/E1/B3</f>
        <v>0</v>
      </c>
      <c r="E10" s="69"/>
      <c r="F10" s="13"/>
      <c r="G10" s="13"/>
    </row>
    <row r="11" spans="1:10" s="4" customFormat="1" x14ac:dyDescent="0.3">
      <c r="A11" s="14" t="s">
        <v>6</v>
      </c>
      <c r="B11" s="28"/>
      <c r="C11" s="97" t="s">
        <v>22</v>
      </c>
      <c r="D11" s="12">
        <f>E11/E1/B3</f>
        <v>0.1515262838221752</v>
      </c>
      <c r="E11" s="69">
        <v>18561</v>
      </c>
      <c r="F11" s="13"/>
      <c r="G11" s="13"/>
    </row>
    <row r="12" spans="1:10" s="4" customFormat="1" x14ac:dyDescent="0.3">
      <c r="A12" s="14" t="s">
        <v>7</v>
      </c>
      <c r="B12" s="28"/>
      <c r="C12" s="97" t="s">
        <v>22</v>
      </c>
      <c r="D12" s="12">
        <f>E12/B3/E1</f>
        <v>1.9453016320852683</v>
      </c>
      <c r="E12" s="69">
        <v>238287</v>
      </c>
      <c r="F12" s="13"/>
      <c r="G12" s="13"/>
    </row>
    <row r="13" spans="1:10" s="4" customFormat="1" x14ac:dyDescent="0.3">
      <c r="A13" s="14" t="s">
        <v>34</v>
      </c>
      <c r="B13" s="28"/>
      <c r="C13" s="97" t="s">
        <v>27</v>
      </c>
      <c r="D13" s="12">
        <f>E13/E1/B3</f>
        <v>8.5612636088742602E-2</v>
      </c>
      <c r="E13" s="76">
        <v>10487</v>
      </c>
      <c r="F13" s="23"/>
      <c r="G13" s="22"/>
    </row>
    <row r="14" spans="1:10" s="108" customFormat="1" x14ac:dyDescent="0.3">
      <c r="A14" s="14" t="s">
        <v>61</v>
      </c>
      <c r="B14" s="78"/>
      <c r="C14" s="106" t="s">
        <v>22</v>
      </c>
      <c r="D14" s="12">
        <v>0.05</v>
      </c>
      <c r="E14" s="76">
        <f>D14*E1*B3</f>
        <v>6124.68</v>
      </c>
      <c r="F14" s="13"/>
      <c r="G14" s="13"/>
      <c r="H14" s="47"/>
      <c r="I14" s="107"/>
      <c r="J14" s="107"/>
    </row>
    <row r="15" spans="1:10" s="4" customFormat="1" ht="46.8" x14ac:dyDescent="0.3">
      <c r="A15" s="11" t="s">
        <v>52</v>
      </c>
      <c r="B15" s="28" t="s">
        <v>11</v>
      </c>
      <c r="C15" s="97" t="s">
        <v>22</v>
      </c>
      <c r="D15" s="12">
        <f>E15/E1/B3</f>
        <v>5.7751229451987696</v>
      </c>
      <c r="E15" s="69">
        <f>16330*3.61*E1</f>
        <v>707415.6</v>
      </c>
      <c r="F15" s="13"/>
      <c r="G15" s="13"/>
    </row>
    <row r="16" spans="1:10" s="4" customFormat="1" ht="31.8" thickBot="1" x14ac:dyDescent="0.35">
      <c r="A16" s="15" t="s">
        <v>48</v>
      </c>
      <c r="B16" s="30" t="s">
        <v>11</v>
      </c>
      <c r="C16" s="31" t="s">
        <v>22</v>
      </c>
      <c r="D16" s="18">
        <v>0.51</v>
      </c>
      <c r="E16" s="70">
        <f>D16*E1*B3</f>
        <v>62471.735999999997</v>
      </c>
      <c r="F16" s="13"/>
      <c r="G16" s="13"/>
    </row>
    <row r="17" spans="1:10" s="4" customFormat="1" x14ac:dyDescent="0.3">
      <c r="A17" s="36" t="s">
        <v>49</v>
      </c>
      <c r="B17" s="37"/>
      <c r="C17" s="37"/>
      <c r="D17" s="38">
        <f>E17/E1/B3</f>
        <v>1.2469220432740977</v>
      </c>
      <c r="E17" s="71">
        <f>E18+E19+E25+E20+E21+E22+E23+E24</f>
        <v>152739.97</v>
      </c>
      <c r="F17" s="13"/>
      <c r="G17" s="13"/>
    </row>
    <row r="18" spans="1:10" s="4" customFormat="1" ht="16.05" customHeight="1" x14ac:dyDescent="0.3">
      <c r="A18" s="11" t="s">
        <v>58</v>
      </c>
      <c r="B18" s="28" t="s">
        <v>57</v>
      </c>
      <c r="C18" s="97" t="s">
        <v>22</v>
      </c>
      <c r="D18" s="16"/>
      <c r="E18" s="98">
        <v>1284.69</v>
      </c>
      <c r="F18" s="17"/>
      <c r="G18" s="13"/>
      <c r="H18" s="2"/>
    </row>
    <row r="19" spans="1:10" s="49" customFormat="1" ht="16.05" customHeight="1" x14ac:dyDescent="0.3">
      <c r="A19" s="11" t="s">
        <v>59</v>
      </c>
      <c r="B19" s="28" t="s">
        <v>60</v>
      </c>
      <c r="C19" s="97" t="s">
        <v>22</v>
      </c>
      <c r="D19" s="16"/>
      <c r="E19" s="98">
        <v>4623.66</v>
      </c>
      <c r="F19" s="13"/>
      <c r="G19" s="13"/>
      <c r="H19" s="2"/>
    </row>
    <row r="20" spans="1:10" s="49" customFormat="1" ht="16.05" customHeight="1" x14ac:dyDescent="0.3">
      <c r="A20" s="11" t="s">
        <v>63</v>
      </c>
      <c r="B20" s="105" t="s">
        <v>64</v>
      </c>
      <c r="C20" s="97" t="s">
        <v>22</v>
      </c>
      <c r="D20" s="16"/>
      <c r="E20" s="98">
        <f>21634.53+36989.27</f>
        <v>58623.799999999996</v>
      </c>
      <c r="F20" s="13"/>
      <c r="G20" s="13"/>
      <c r="H20" s="2"/>
    </row>
    <row r="21" spans="1:10" s="49" customFormat="1" ht="16.05" customHeight="1" x14ac:dyDescent="0.3">
      <c r="A21" s="11" t="s">
        <v>68</v>
      </c>
      <c r="B21" s="28" t="s">
        <v>53</v>
      </c>
      <c r="C21" s="97" t="s">
        <v>22</v>
      </c>
      <c r="D21" s="12"/>
      <c r="E21" s="69">
        <f>8880+7770+6105</f>
        <v>22755</v>
      </c>
      <c r="F21" s="13"/>
      <c r="G21" s="13"/>
    </row>
    <row r="22" spans="1:10" s="49" customFormat="1" ht="16.05" customHeight="1" x14ac:dyDescent="0.3">
      <c r="A22" s="11" t="s">
        <v>62</v>
      </c>
      <c r="B22" s="28" t="s">
        <v>14</v>
      </c>
      <c r="C22" s="97" t="s">
        <v>22</v>
      </c>
      <c r="D22" s="19"/>
      <c r="E22" s="69">
        <v>18200</v>
      </c>
      <c r="F22" s="13"/>
      <c r="G22" s="13"/>
    </row>
    <row r="23" spans="1:10" s="49" customFormat="1" ht="16.05" customHeight="1" x14ac:dyDescent="0.3">
      <c r="A23" s="11" t="s">
        <v>54</v>
      </c>
      <c r="B23" s="28" t="s">
        <v>16</v>
      </c>
      <c r="C23" s="97" t="s">
        <v>22</v>
      </c>
      <c r="D23" s="19"/>
      <c r="E23" s="69">
        <v>7296.15</v>
      </c>
      <c r="F23" s="13"/>
      <c r="G23" s="13"/>
    </row>
    <row r="24" spans="1:10" s="49" customFormat="1" ht="16.05" customHeight="1" x14ac:dyDescent="0.3">
      <c r="A24" s="11" t="s">
        <v>67</v>
      </c>
      <c r="B24" s="28" t="s">
        <v>16</v>
      </c>
      <c r="C24" s="97" t="s">
        <v>22</v>
      </c>
      <c r="D24" s="16"/>
      <c r="E24" s="98">
        <v>956.67</v>
      </c>
      <c r="F24" s="13"/>
      <c r="G24" s="13"/>
      <c r="H24" s="2"/>
    </row>
    <row r="25" spans="1:10" s="49" customFormat="1" ht="16.05" customHeight="1" thickBot="1" x14ac:dyDescent="0.35">
      <c r="A25" s="112" t="s">
        <v>69</v>
      </c>
      <c r="B25" s="28" t="s">
        <v>53</v>
      </c>
      <c r="C25" s="97" t="s">
        <v>22</v>
      </c>
      <c r="D25" s="16"/>
      <c r="E25" s="98">
        <v>39000</v>
      </c>
      <c r="F25" s="13"/>
      <c r="G25" s="13"/>
      <c r="H25" s="2"/>
    </row>
    <row r="26" spans="1:10" s="27" customFormat="1" ht="16.2" thickBot="1" x14ac:dyDescent="0.35">
      <c r="A26" s="32" t="s">
        <v>50</v>
      </c>
      <c r="B26" s="33"/>
      <c r="C26" s="33" t="s">
        <v>22</v>
      </c>
      <c r="D26" s="77">
        <f>E26/E1/B3</f>
        <v>0.66426327579563349</v>
      </c>
      <c r="E26" s="104">
        <f>D46+D47</f>
        <v>81368</v>
      </c>
      <c r="F26" s="17"/>
      <c r="G26" s="17"/>
      <c r="H26" s="26"/>
      <c r="I26" s="26"/>
      <c r="J26" s="26"/>
    </row>
    <row r="27" spans="1:10" s="27" customFormat="1" ht="16.2" thickBot="1" x14ac:dyDescent="0.35">
      <c r="A27" s="80" t="s">
        <v>51</v>
      </c>
      <c r="B27" s="81"/>
      <c r="C27" s="81" t="s">
        <v>27</v>
      </c>
      <c r="D27" s="99">
        <v>0.2</v>
      </c>
      <c r="E27" s="100">
        <f>D27*B3*E1</f>
        <v>24498.720000000001</v>
      </c>
      <c r="F27" s="17"/>
      <c r="G27" s="79"/>
      <c r="H27" s="26"/>
      <c r="I27" s="26"/>
      <c r="J27" s="26"/>
    </row>
    <row r="28" spans="1:10" s="4" customFormat="1" ht="18" thickBot="1" x14ac:dyDescent="0.35">
      <c r="A28" s="83" t="s">
        <v>8</v>
      </c>
      <c r="B28" s="84"/>
      <c r="C28" s="85" t="str">
        <f>C26</f>
        <v>руб</v>
      </c>
      <c r="D28" s="86">
        <f>D8+D9+D15+D16+D17+D26+D27</f>
        <v>17.438748816264688</v>
      </c>
      <c r="E28" s="87">
        <f>E8+E9+E15+E16+E17+E26+E27</f>
        <v>2136135.122</v>
      </c>
      <c r="F28" s="113"/>
      <c r="G28" s="17"/>
      <c r="H28" s="3"/>
    </row>
    <row r="29" spans="1:10" s="27" customFormat="1" ht="16.2" thickBot="1" x14ac:dyDescent="0.35">
      <c r="A29" s="125" t="s">
        <v>28</v>
      </c>
      <c r="B29" s="126"/>
      <c r="C29" s="126"/>
      <c r="D29" s="50" t="s">
        <v>30</v>
      </c>
      <c r="E29" s="51" t="s">
        <v>31</v>
      </c>
      <c r="F29" s="35"/>
      <c r="G29" s="17"/>
      <c r="H29" s="52"/>
      <c r="I29" s="26"/>
      <c r="J29" s="26"/>
    </row>
    <row r="30" spans="1:10" s="56" customFormat="1" x14ac:dyDescent="0.3">
      <c r="A30" s="45" t="s">
        <v>56</v>
      </c>
      <c r="B30" s="34"/>
      <c r="C30" s="55" t="s">
        <v>27</v>
      </c>
      <c r="D30" s="110"/>
      <c r="E30" s="114">
        <v>-4971</v>
      </c>
      <c r="F30" s="21"/>
      <c r="G30" s="21"/>
    </row>
    <row r="31" spans="1:10" s="56" customFormat="1" x14ac:dyDescent="0.3">
      <c r="A31" s="14" t="s">
        <v>12</v>
      </c>
      <c r="B31" s="29"/>
      <c r="C31" s="57" t="s">
        <v>27</v>
      </c>
      <c r="D31" s="115">
        <f>78915/12*E1</f>
        <v>78915</v>
      </c>
      <c r="E31" s="64"/>
      <c r="F31" s="21"/>
      <c r="G31" s="21"/>
    </row>
    <row r="32" spans="1:10" s="56" customFormat="1" x14ac:dyDescent="0.3">
      <c r="A32" s="14" t="s">
        <v>36</v>
      </c>
      <c r="B32" s="29"/>
      <c r="C32" s="57" t="s">
        <v>27</v>
      </c>
      <c r="D32" s="115">
        <f>10138.45+13092.28+2749.68</f>
        <v>25980.410000000003</v>
      </c>
      <c r="E32" s="64"/>
      <c r="F32" s="24"/>
      <c r="G32" s="21"/>
    </row>
    <row r="33" spans="1:10" s="56" customFormat="1" x14ac:dyDescent="0.3">
      <c r="A33" s="14" t="s">
        <v>35</v>
      </c>
      <c r="B33" s="29"/>
      <c r="C33" s="57" t="s">
        <v>27</v>
      </c>
      <c r="D33" s="115">
        <f>7668+4389</f>
        <v>12057</v>
      </c>
      <c r="E33" s="64"/>
      <c r="F33" s="82"/>
    </row>
    <row r="34" spans="1:10" s="56" customFormat="1" x14ac:dyDescent="0.3">
      <c r="A34" s="14" t="s">
        <v>32</v>
      </c>
      <c r="B34" s="29"/>
      <c r="C34" s="57" t="s">
        <v>27</v>
      </c>
      <c r="D34" s="115">
        <f>B5</f>
        <v>2192022.9720000001</v>
      </c>
      <c r="E34" s="64"/>
      <c r="F34" s="21"/>
      <c r="G34" s="21"/>
    </row>
    <row r="35" spans="1:10" s="56" customFormat="1" x14ac:dyDescent="0.3">
      <c r="A35" s="53" t="str">
        <f>A28</f>
        <v>итого расходы</v>
      </c>
      <c r="B35" s="54"/>
      <c r="C35" s="58" t="str">
        <f>C28</f>
        <v>руб</v>
      </c>
      <c r="D35" s="65"/>
      <c r="E35" s="66">
        <f>E28</f>
        <v>2136135.122</v>
      </c>
      <c r="F35" s="21"/>
      <c r="G35" s="21"/>
    </row>
    <row r="36" spans="1:10" s="61" customFormat="1" ht="16.8" thickBot="1" x14ac:dyDescent="0.35">
      <c r="A36" s="46" t="s">
        <v>15</v>
      </c>
      <c r="B36" s="39"/>
      <c r="C36" s="59" t="s">
        <v>27</v>
      </c>
      <c r="D36" s="67">
        <f>D30+E30+D31+D32+D33+D34-E35</f>
        <v>167869.26000000024</v>
      </c>
      <c r="E36" s="68"/>
      <c r="F36" s="21"/>
      <c r="G36" s="21"/>
      <c r="H36" s="60"/>
      <c r="I36" s="60"/>
      <c r="J36" s="60"/>
    </row>
    <row r="37" spans="1:10" s="4" customFormat="1" x14ac:dyDescent="0.3">
      <c r="A37" s="122" t="s">
        <v>55</v>
      </c>
      <c r="B37" s="123"/>
      <c r="C37" s="123"/>
      <c r="D37" s="123"/>
      <c r="E37" s="124"/>
      <c r="F37" s="47"/>
      <c r="G37" s="23"/>
      <c r="H37" s="23"/>
      <c r="I37" s="22"/>
      <c r="J37" s="22"/>
    </row>
    <row r="38" spans="1:10" s="49" customFormat="1" x14ac:dyDescent="0.3">
      <c r="A38" s="40" t="s">
        <v>24</v>
      </c>
      <c r="B38" s="120" t="s">
        <v>37</v>
      </c>
      <c r="C38" s="120" t="s">
        <v>29</v>
      </c>
      <c r="D38" s="127"/>
      <c r="E38" s="128"/>
      <c r="F38" s="23"/>
      <c r="G38" s="23"/>
      <c r="H38" s="23"/>
      <c r="I38" s="22"/>
      <c r="J38" s="22"/>
    </row>
    <row r="39" spans="1:10" s="49" customFormat="1" ht="62.4" x14ac:dyDescent="0.3">
      <c r="A39" s="11"/>
      <c r="B39" s="121"/>
      <c r="C39" s="111" t="s">
        <v>38</v>
      </c>
      <c r="D39" s="111" t="s">
        <v>39</v>
      </c>
      <c r="E39" s="74" t="s">
        <v>33</v>
      </c>
      <c r="F39" s="23"/>
      <c r="G39" s="23"/>
      <c r="H39" s="23"/>
      <c r="I39" s="22"/>
      <c r="J39" s="22"/>
    </row>
    <row r="40" spans="1:10" s="4" customFormat="1" x14ac:dyDescent="0.3">
      <c r="A40" s="25" t="s">
        <v>45</v>
      </c>
      <c r="B40" s="62">
        <v>2221351</v>
      </c>
      <c r="C40" s="62">
        <v>2221358</v>
      </c>
      <c r="D40" s="62"/>
      <c r="E40" s="63"/>
      <c r="F40" s="48"/>
      <c r="G40" s="23"/>
      <c r="H40" s="23"/>
      <c r="I40" s="22"/>
      <c r="J40" s="22"/>
    </row>
    <row r="41" spans="1:10" s="4" customFormat="1" x14ac:dyDescent="0.3">
      <c r="A41" s="25" t="s">
        <v>46</v>
      </c>
      <c r="B41" s="62">
        <v>1054761</v>
      </c>
      <c r="C41" s="62">
        <v>1068443</v>
      </c>
      <c r="D41" s="62">
        <v>54601</v>
      </c>
      <c r="E41" s="63"/>
      <c r="F41" s="48"/>
      <c r="G41" s="23"/>
      <c r="H41" s="23"/>
      <c r="I41" s="22"/>
      <c r="J41" s="22"/>
    </row>
    <row r="42" spans="1:10" s="4" customFormat="1" x14ac:dyDescent="0.3">
      <c r="A42" s="25" t="s">
        <v>40</v>
      </c>
      <c r="B42" s="62">
        <v>232266</v>
      </c>
      <c r="C42" s="62">
        <v>228646</v>
      </c>
      <c r="D42" s="62">
        <v>7169</v>
      </c>
      <c r="E42" s="63"/>
      <c r="F42" s="48"/>
      <c r="G42" s="23"/>
      <c r="H42" s="23"/>
      <c r="I42" s="22"/>
      <c r="J42" s="22"/>
    </row>
    <row r="43" spans="1:10" s="4" customFormat="1" x14ac:dyDescent="0.3">
      <c r="A43" s="25" t="s">
        <v>41</v>
      </c>
      <c r="B43" s="62">
        <v>429180</v>
      </c>
      <c r="C43" s="62">
        <v>427055</v>
      </c>
      <c r="D43" s="62">
        <v>16598</v>
      </c>
      <c r="E43" s="63"/>
      <c r="F43" s="48"/>
      <c r="G43" s="23"/>
      <c r="H43" s="23"/>
      <c r="I43" s="22"/>
      <c r="J43" s="22"/>
    </row>
    <row r="44" spans="1:10" s="4" customFormat="1" x14ac:dyDescent="0.3">
      <c r="A44" s="25" t="s">
        <v>42</v>
      </c>
      <c r="B44" s="62">
        <v>928089</v>
      </c>
      <c r="C44" s="62">
        <v>838784</v>
      </c>
      <c r="D44" s="62">
        <v>112887</v>
      </c>
      <c r="E44" s="63"/>
      <c r="F44" s="48"/>
      <c r="G44" s="23"/>
      <c r="H44" s="23"/>
      <c r="I44" s="22"/>
      <c r="J44" s="22"/>
    </row>
    <row r="45" spans="1:10" s="4" customFormat="1" ht="16.2" thickBot="1" x14ac:dyDescent="0.35">
      <c r="A45" s="101" t="s">
        <v>47</v>
      </c>
      <c r="B45" s="102">
        <v>396336</v>
      </c>
      <c r="C45" s="102">
        <v>396326</v>
      </c>
      <c r="D45" s="102"/>
      <c r="E45" s="103"/>
      <c r="F45" s="48"/>
      <c r="G45" s="23"/>
      <c r="H45" s="23"/>
      <c r="I45" s="22"/>
      <c r="J45" s="22"/>
    </row>
    <row r="46" spans="1:10" s="4" customFormat="1" ht="16.2" thickBot="1" x14ac:dyDescent="0.35">
      <c r="A46" s="20" t="s">
        <v>25</v>
      </c>
      <c r="B46" s="72">
        <f>SUM(B40:B45)</f>
        <v>5261983</v>
      </c>
      <c r="C46" s="72">
        <f>SUM(C40:C45)</f>
        <v>5180612</v>
      </c>
      <c r="D46" s="72">
        <f>SUM(D40:D45)</f>
        <v>191255</v>
      </c>
      <c r="E46" s="73">
        <f>SUM(E40:E44)</f>
        <v>0</v>
      </c>
      <c r="F46" s="75"/>
    </row>
    <row r="47" spans="1:10" s="56" customFormat="1" ht="16.2" thickBot="1" x14ac:dyDescent="0.35">
      <c r="A47" s="88" t="s">
        <v>43</v>
      </c>
      <c r="B47" s="89"/>
      <c r="C47" s="89"/>
      <c r="D47" s="89">
        <f>B41+B42+B43+B44-C41-C42-C43-C44-D41-D42-D43-D44-E44</f>
        <v>-109887</v>
      </c>
      <c r="E47" s="90"/>
      <c r="F47" s="109"/>
    </row>
    <row r="48" spans="1:10" s="1" customFormat="1" ht="16.2" x14ac:dyDescent="0.3">
      <c r="A48" s="117" t="s">
        <v>65</v>
      </c>
      <c r="B48" s="119"/>
      <c r="C48" s="119"/>
      <c r="D48" s="75" t="s">
        <v>44</v>
      </c>
      <c r="E48" s="91">
        <v>4523.3</v>
      </c>
      <c r="F48" s="6"/>
      <c r="G48" s="4"/>
      <c r="H48" s="4"/>
    </row>
    <row r="49" spans="1:8" s="4" customFormat="1" ht="16.2" x14ac:dyDescent="0.3">
      <c r="A49" s="117" t="s">
        <v>66</v>
      </c>
      <c r="B49" s="119"/>
      <c r="C49" s="119"/>
      <c r="D49" s="75" t="s">
        <v>44</v>
      </c>
      <c r="E49" s="91">
        <v>4308.6499999999996</v>
      </c>
      <c r="F49" s="23"/>
      <c r="G49" s="92"/>
    </row>
    <row r="50" spans="1:8" s="4" customFormat="1" ht="31.2" customHeight="1" x14ac:dyDescent="0.3">
      <c r="A50" s="117" t="s">
        <v>71</v>
      </c>
      <c r="B50" s="118"/>
      <c r="C50" s="118"/>
      <c r="D50" s="75" t="s">
        <v>44</v>
      </c>
      <c r="E50" s="91">
        <v>4888.6000000000004</v>
      </c>
      <c r="F50" s="23"/>
      <c r="G50" s="92"/>
    </row>
    <row r="51" spans="1:8" s="1" customFormat="1" ht="16.2" x14ac:dyDescent="0.3">
      <c r="A51" s="93" t="s">
        <v>70</v>
      </c>
      <c r="B51" s="94"/>
      <c r="C51" s="94"/>
      <c r="D51" s="95" t="s">
        <v>44</v>
      </c>
      <c r="E51" s="96">
        <f>E49-E50</f>
        <v>-579.95000000000073</v>
      </c>
      <c r="F51" s="23"/>
      <c r="G51" s="92"/>
    </row>
    <row r="52" spans="1:8" s="1" customFormat="1" x14ac:dyDescent="0.3">
      <c r="A52" s="13" t="s">
        <v>26</v>
      </c>
      <c r="B52" s="6"/>
      <c r="C52" s="6"/>
      <c r="D52" s="6"/>
      <c r="E52" s="6"/>
      <c r="F52" s="6"/>
      <c r="G52" s="4"/>
      <c r="H52" s="4"/>
    </row>
    <row r="53" spans="1:8" s="4" customFormat="1" x14ac:dyDescent="0.3">
      <c r="A53" s="6"/>
      <c r="B53" s="6"/>
      <c r="C53" s="6"/>
      <c r="D53" s="6"/>
      <c r="E53" s="6"/>
      <c r="F53" s="6"/>
      <c r="G53" s="6"/>
    </row>
  </sheetData>
  <mergeCells count="7">
    <mergeCell ref="A50:C50"/>
    <mergeCell ref="A49:C49"/>
    <mergeCell ref="B38:B39"/>
    <mergeCell ref="A37:E37"/>
    <mergeCell ref="A29:C29"/>
    <mergeCell ref="C38:E38"/>
    <mergeCell ref="A48:C48"/>
  </mergeCells>
  <pageMargins left="0.51181102362204722" right="0.31496062992125984" top="0.35433070866141736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2021-02-25T07:31:40Z</cp:lastPrinted>
  <dcterms:created xsi:type="dcterms:W3CDTF">2016-04-22T06:39:22Z</dcterms:created>
  <dcterms:modified xsi:type="dcterms:W3CDTF">2021-03-16T05:44:35Z</dcterms:modified>
</cp:coreProperties>
</file>