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экономист\2020\"/>
    </mc:Choice>
  </mc:AlternateContent>
  <bookViews>
    <workbookView xWindow="360" yWindow="48" windowWidth="17400" windowHeight="10116"/>
  </bookViews>
  <sheets>
    <sheet name="Лист1" sheetId="1" r:id="rId1"/>
    <sheet name="Лист3" sheetId="3" r:id="rId2"/>
  </sheets>
  <calcPr calcId="152511" refMode="R1C1"/>
</workbook>
</file>

<file path=xl/calcChain.xml><?xml version="1.0" encoding="utf-8"?>
<calcChain xmlns="http://schemas.openxmlformats.org/spreadsheetml/2006/main">
  <c r="E16" i="1" l="1"/>
  <c r="E15" i="1" l="1"/>
  <c r="D52" i="1" l="1"/>
  <c r="D40" i="1" l="1"/>
  <c r="E28" i="1" l="1"/>
  <c r="E27" i="1" l="1"/>
  <c r="D41" i="1" l="1"/>
  <c r="E22" i="1" l="1"/>
  <c r="E23" i="1" l="1"/>
  <c r="E21" i="1"/>
  <c r="E20" i="1"/>
  <c r="E18" i="1" s="1"/>
  <c r="B5" i="1" l="1"/>
  <c r="D42" i="1" s="1"/>
  <c r="D39" i="1" l="1"/>
  <c r="D55" i="1" l="1"/>
  <c r="E54" i="1"/>
  <c r="D54" i="1"/>
  <c r="E34" i="1" s="1"/>
  <c r="D34" i="1" s="1"/>
  <c r="C54" i="1"/>
  <c r="B54" i="1"/>
  <c r="E59" i="1" l="1"/>
  <c r="E35" i="1" l="1"/>
  <c r="D14" i="1"/>
  <c r="C36" i="1" l="1"/>
  <c r="C43" i="1" s="1"/>
  <c r="A43" i="1"/>
  <c r="D12" i="1" l="1"/>
  <c r="E9" i="1"/>
  <c r="D11" i="1"/>
  <c r="D10" i="1" s="1"/>
  <c r="D13" i="1"/>
  <c r="D16" i="1"/>
  <c r="E17" i="1"/>
  <c r="E10" i="1" l="1"/>
  <c r="E36" i="1" s="1"/>
  <c r="D18" i="1"/>
  <c r="D36" i="1" l="1"/>
  <c r="E43" i="1"/>
  <c r="D44" i="1" s="1"/>
</calcChain>
</file>

<file path=xl/sharedStrings.xml><?xml version="1.0" encoding="utf-8"?>
<sst xmlns="http://schemas.openxmlformats.org/spreadsheetml/2006/main" count="125" uniqueCount="85">
  <si>
    <t>Чебоксары, ул. Лебедева, д.25</t>
  </si>
  <si>
    <t>% оплаты собственниками</t>
  </si>
  <si>
    <t>Наименование работ по содержанию общего имущества</t>
  </si>
  <si>
    <t>1.Работы по надлежащему содержанию несущих и ненесущих конструкций</t>
  </si>
  <si>
    <t>2.Работы,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доме, в т.ч.</t>
  </si>
  <si>
    <t xml:space="preserve">*содержание систем вентиляции и дымоудаления </t>
  </si>
  <si>
    <t>*содержание систем внутридомового газового оборудования</t>
  </si>
  <si>
    <t>*работы по надлежащему содержанию и ремонту лифтов</t>
  </si>
  <si>
    <t>итого расходы</t>
  </si>
  <si>
    <t>Администрация ООО УК "Атал"</t>
  </si>
  <si>
    <t>Отчет о выполнении договора управления по содержанию общего имущества дома.</t>
  </si>
  <si>
    <t>Период</t>
  </si>
  <si>
    <t>ежедневно</t>
  </si>
  <si>
    <t>Поступило прочих доходов от размещения оборудования</t>
  </si>
  <si>
    <t>Остаток средств на конец периода (+ есть средства, -задолженность)</t>
  </si>
  <si>
    <t>единица измерения работы и услуги</t>
  </si>
  <si>
    <t>Цена выполненной работы и услуги в руб.</t>
  </si>
  <si>
    <t>Кол-во месяцев</t>
  </si>
  <si>
    <t>Начислено за данный период по статье "содержание помещения",руб</t>
  </si>
  <si>
    <t>Стоимость выполн.работы /услуги на 1 кв.м.</t>
  </si>
  <si>
    <t>руб.</t>
  </si>
  <si>
    <t>Площадь дома, м2</t>
  </si>
  <si>
    <t>Ресурсоснабжающая организация (РСО)</t>
  </si>
  <si>
    <t>ИТОГО</t>
  </si>
  <si>
    <t>руб</t>
  </si>
  <si>
    <t>Финансовый счет дома</t>
  </si>
  <si>
    <t>Всего начислено УК Атал</t>
  </si>
  <si>
    <t>Приход,руб</t>
  </si>
  <si>
    <t>Расход,руб</t>
  </si>
  <si>
    <t>Начислено собственникам</t>
  </si>
  <si>
    <t>прочим потребит. и на производ. нужды</t>
  </si>
  <si>
    <t>*электроизмерительные работы</t>
  </si>
  <si>
    <t>Получено средств от применения повыш.коэфф-та к квартирам без ИПУ</t>
  </si>
  <si>
    <t>Предоставлено услуг РСО</t>
  </si>
  <si>
    <t>по индивид.потреблению</t>
  </si>
  <si>
    <t>содержание общего имущества дома</t>
  </si>
  <si>
    <t>АО "Водоканал" (холодное водоснабжение), руб</t>
  </si>
  <si>
    <t>АО "Водоканал" (отведение сточных вод), руб</t>
  </si>
  <si>
    <t>АО "Чувашская энергосбытовая компания" (электроэнергия), руб</t>
  </si>
  <si>
    <t>Экономия расходов на коммун.услуги на содерж.общего имущества дома, руб</t>
  </si>
  <si>
    <t>тыс.руб.</t>
  </si>
  <si>
    <t>МУП "Теплосеть"(отопление),руб</t>
  </si>
  <si>
    <t>МУП"Теплосеть" (горячее водоснабж.),руб</t>
  </si>
  <si>
    <t>ООО МВК "Экоцентр" (обращение с ТКО), руб</t>
  </si>
  <si>
    <t xml:space="preserve">4.Обеспечение устранения аварий в соответствии с установленными предельными сроками на внутридомовых инженерных системах в доме. </t>
  </si>
  <si>
    <t>5.Работы по ремонту общедомового имущества всего, в т.ч.</t>
  </si>
  <si>
    <t>6. Расходы на коммун.услуги в целях содержания общего имущества дома</t>
  </si>
  <si>
    <t>7.обслуживание спецсчета</t>
  </si>
  <si>
    <t>Тариф на 1 кв.м., руб</t>
  </si>
  <si>
    <t xml:space="preserve">3.Работы по содержанию помещений, входящих в состав общего имущества в многоквартирном доме, земельного участка, придомовой территории, работы по обеспечению требований пожарной безопасности. </t>
  </si>
  <si>
    <t>сентябрь</t>
  </si>
  <si>
    <t>в теч.года</t>
  </si>
  <si>
    <t>Отчет по предоставлению коммунальных услуг по жилым помещениям за 2020 г</t>
  </si>
  <si>
    <t>Остаток средств на 01/01/2020г (+ есть средства, -задолженность)</t>
  </si>
  <si>
    <t>установка новых почтовых ящиков п.1</t>
  </si>
  <si>
    <t>февраль</t>
  </si>
  <si>
    <t>март</t>
  </si>
  <si>
    <t>работы на общедомовой системе канализации кв.256</t>
  </si>
  <si>
    <t>май</t>
  </si>
  <si>
    <t>*дератизация,дезинсекция мест общего пользования</t>
  </si>
  <si>
    <t>Начислено за данный период по статье "коммун.ресурсы, используемые в целях содержания общедом.имущества",руб</t>
  </si>
  <si>
    <t>косметический ремонт п.1,4,8</t>
  </si>
  <si>
    <t>замена светильников в п.1,7,4,8</t>
  </si>
  <si>
    <t>замена мусороклапанов п.1,4,8</t>
  </si>
  <si>
    <t>фев,июль</t>
  </si>
  <si>
    <t>март,июль</t>
  </si>
  <si>
    <t>Получено средств от сдачи металлолома</t>
  </si>
  <si>
    <t>косметический ремонт входов в подъезды п.1-9</t>
  </si>
  <si>
    <t>август</t>
  </si>
  <si>
    <t>изготовление и установка метал.дверей входа в мусорокамеру п. 1-9</t>
  </si>
  <si>
    <t>установка дверного полотна п.1,4,8</t>
  </si>
  <si>
    <t>фев,июль,авг</t>
  </si>
  <si>
    <t>ремонт клеевой окраски стен и потолков верхних этажей п.2,3,5,6,7,9</t>
  </si>
  <si>
    <t>установка новой информдоски п.1 в подъезде</t>
  </si>
  <si>
    <t>установка новых досок "Объявления" п.1-9</t>
  </si>
  <si>
    <t>ремонт и обследование лифтов п.2,3,4,5,6,7,8,9</t>
  </si>
  <si>
    <t>июнь-сент</t>
  </si>
  <si>
    <t>ремонт межпанельных швов кв.89,113,184,25</t>
  </si>
  <si>
    <t>июнь, окт</t>
  </si>
  <si>
    <t>Начислено взносов на капит.ремонт по состоянию на 01.01.2021г</t>
  </si>
  <si>
    <t>Поступило взносов на капит.ремонт по состоянию на 01.01.2021г</t>
  </si>
  <si>
    <t>Остаток средств на спецсчете на 01.01.2021 г</t>
  </si>
  <si>
    <t>замена подъездного отопления п.1</t>
  </si>
  <si>
    <t>дезинфекция заключительная (коронавирус) по предписанию Роспотребнадзора</t>
  </si>
  <si>
    <t>Израсходовано на капремонт со спецсчета в 2020 г (капитальный ремонт кровли)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</si>
</sst>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_-* #,##0.0_р_._-;\-* #,##0.0_р_._-;_-* &quot;-&quot;??_р_._-;_-@_-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6">
    <xf numFmtId="0" fontId="0" fillId="0" borderId="0" xfId="0"/>
    <xf numFmtId="0" fontId="0" fillId="0" borderId="0" xfId="0"/>
    <xf numFmtId="0" fontId="2" fillId="0" borderId="0" xfId="0" applyFont="1" applyFill="1"/>
    <xf numFmtId="0" fontId="3" fillId="0" borderId="0" xfId="0" applyFont="1" applyFill="1"/>
    <xf numFmtId="1" fontId="2" fillId="0" borderId="0" xfId="0" applyNumberFormat="1" applyFont="1" applyFill="1"/>
    <xf numFmtId="0" fontId="2" fillId="0" borderId="0" xfId="0" applyFont="1" applyFill="1" applyAlignment="1">
      <alignment horizontal="center" vertical="top"/>
    </xf>
    <xf numFmtId="0" fontId="0" fillId="0" borderId="0" xfId="0" applyFill="1"/>
    <xf numFmtId="0" fontId="5" fillId="0" borderId="0" xfId="0" applyFont="1" applyFill="1"/>
    <xf numFmtId="0" fontId="4" fillId="0" borderId="0" xfId="0" applyFont="1" applyFill="1"/>
    <xf numFmtId="0" fontId="7" fillId="0" borderId="0" xfId="0" applyFont="1" applyFill="1"/>
    <xf numFmtId="0" fontId="7" fillId="0" borderId="0" xfId="0" applyFont="1" applyFill="1" applyAlignment="1">
      <alignment vertical="top"/>
    </xf>
    <xf numFmtId="0" fontId="6" fillId="0" borderId="6" xfId="0" applyFont="1" applyFill="1" applyBorder="1" applyAlignment="1">
      <alignment horizontal="center" vertical="top" wrapText="1"/>
    </xf>
    <xf numFmtId="0" fontId="6" fillId="0" borderId="8" xfId="0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top" wrapText="1"/>
    </xf>
    <xf numFmtId="0" fontId="7" fillId="0" borderId="0" xfId="0" applyFont="1" applyFill="1" applyAlignment="1">
      <alignment vertical="top" wrapText="1"/>
    </xf>
    <xf numFmtId="0" fontId="6" fillId="0" borderId="0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vertical="top" wrapText="1"/>
    </xf>
    <xf numFmtId="0" fontId="7" fillId="0" borderId="2" xfId="0" applyFont="1" applyFill="1" applyBorder="1" applyAlignment="1">
      <alignment vertical="top" wrapText="1"/>
    </xf>
    <xf numFmtId="2" fontId="7" fillId="0" borderId="1" xfId="0" applyNumberFormat="1" applyFont="1" applyFill="1" applyBorder="1" applyAlignment="1">
      <alignment vertical="top" wrapText="1"/>
    </xf>
    <xf numFmtId="0" fontId="9" fillId="0" borderId="2" xfId="0" applyFont="1" applyFill="1" applyBorder="1" applyAlignment="1">
      <alignment vertical="top" wrapText="1"/>
    </xf>
    <xf numFmtId="0" fontId="7" fillId="0" borderId="1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0" fontId="9" fillId="0" borderId="0" xfId="0" applyFont="1" applyFill="1" applyBorder="1" applyAlignment="1">
      <alignment vertical="top" wrapText="1"/>
    </xf>
    <xf numFmtId="0" fontId="11" fillId="0" borderId="0" xfId="0" applyFont="1" applyFill="1" applyBorder="1" applyAlignment="1">
      <alignment vertical="top" wrapText="1"/>
    </xf>
    <xf numFmtId="0" fontId="4" fillId="0" borderId="0" xfId="0" applyFont="1" applyFill="1" applyAlignment="1">
      <alignment horizontal="center" vertical="top"/>
    </xf>
    <xf numFmtId="0" fontId="7" fillId="0" borderId="2" xfId="0" applyNumberFormat="1" applyFont="1" applyFill="1" applyBorder="1" applyAlignment="1">
      <alignment vertical="top" wrapText="1"/>
    </xf>
    <xf numFmtId="0" fontId="6" fillId="0" borderId="0" xfId="0" applyFont="1" applyFill="1" applyBorder="1"/>
    <xf numFmtId="0" fontId="4" fillId="0" borderId="0" xfId="0" applyFont="1" applyFill="1" applyBorder="1"/>
    <xf numFmtId="0" fontId="9" fillId="0" borderId="1" xfId="0" applyFont="1" applyFill="1" applyBorder="1" applyAlignment="1">
      <alignment vertical="top" wrapText="1"/>
    </xf>
    <xf numFmtId="0" fontId="7" fillId="0" borderId="4" xfId="0" applyFont="1" applyFill="1" applyBorder="1" applyAlignment="1">
      <alignment horizontal="center" vertical="top" wrapText="1"/>
    </xf>
    <xf numFmtId="2" fontId="7" fillId="0" borderId="4" xfId="0" applyNumberFormat="1" applyFont="1" applyFill="1" applyBorder="1" applyAlignment="1">
      <alignment vertical="top" wrapText="1"/>
    </xf>
    <xf numFmtId="0" fontId="9" fillId="0" borderId="11" xfId="0" applyFont="1" applyFill="1" applyBorder="1" applyAlignment="1">
      <alignment vertical="top" wrapText="1"/>
    </xf>
    <xf numFmtId="0" fontId="6" fillId="0" borderId="13" xfId="0" applyFont="1" applyFill="1" applyBorder="1" applyAlignment="1">
      <alignment vertical="top" wrapText="1"/>
    </xf>
    <xf numFmtId="2" fontId="6" fillId="0" borderId="0" xfId="0" applyNumberFormat="1" applyFont="1" applyFill="1" applyBorder="1" applyAlignment="1">
      <alignment vertical="top" wrapText="1"/>
    </xf>
    <xf numFmtId="0" fontId="6" fillId="0" borderId="0" xfId="0" applyFont="1" applyFill="1" applyBorder="1" applyAlignment="1">
      <alignment wrapText="1"/>
    </xf>
    <xf numFmtId="0" fontId="11" fillId="2" borderId="17" xfId="0" applyFont="1" applyFill="1" applyBorder="1" applyAlignment="1">
      <alignment vertical="top" wrapText="1"/>
    </xf>
    <xf numFmtId="0" fontId="10" fillId="2" borderId="6" xfId="0" applyFont="1" applyFill="1" applyBorder="1" applyAlignment="1">
      <alignment vertical="top" wrapText="1"/>
    </xf>
    <xf numFmtId="0" fontId="7" fillId="2" borderId="7" xfId="0" applyFont="1" applyFill="1" applyBorder="1" applyAlignment="1">
      <alignment vertical="top" wrapText="1"/>
    </xf>
    <xf numFmtId="2" fontId="6" fillId="2" borderId="7" xfId="0" applyNumberFormat="1" applyFont="1" applyFill="1" applyBorder="1" applyAlignment="1">
      <alignment vertical="top" wrapText="1"/>
    </xf>
    <xf numFmtId="0" fontId="7" fillId="0" borderId="2" xfId="0" applyNumberFormat="1" applyFont="1" applyFill="1" applyBorder="1" applyAlignment="1">
      <alignment horizontal="center" vertical="top" wrapText="1"/>
    </xf>
    <xf numFmtId="0" fontId="6" fillId="0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center" vertical="top" wrapText="1"/>
    </xf>
    <xf numFmtId="0" fontId="6" fillId="0" borderId="0" xfId="0" applyFont="1" applyFill="1" applyAlignment="1">
      <alignment vertical="top" wrapText="1"/>
    </xf>
    <xf numFmtId="1" fontId="7" fillId="0" borderId="0" xfId="0" applyNumberFormat="1" applyFont="1" applyFill="1" applyAlignment="1">
      <alignment vertical="top" wrapText="1"/>
    </xf>
    <xf numFmtId="0" fontId="9" fillId="0" borderId="10" xfId="0" applyFont="1" applyFill="1" applyBorder="1" applyAlignment="1">
      <alignment vertical="top" wrapText="1"/>
    </xf>
    <xf numFmtId="0" fontId="11" fillId="2" borderId="16" xfId="0" applyFont="1" applyFill="1" applyBorder="1" applyAlignment="1">
      <alignment vertical="top" wrapText="1"/>
    </xf>
    <xf numFmtId="0" fontId="7" fillId="0" borderId="0" xfId="0" applyFont="1" applyFill="1" applyBorder="1" applyAlignment="1">
      <alignment vertical="top"/>
    </xf>
    <xf numFmtId="1" fontId="7" fillId="0" borderId="0" xfId="0" applyNumberFormat="1" applyFont="1" applyFill="1" applyAlignment="1">
      <alignment vertical="top"/>
    </xf>
    <xf numFmtId="0" fontId="0" fillId="0" borderId="0" xfId="0" applyFont="1" applyFill="1"/>
    <xf numFmtId="0" fontId="6" fillId="2" borderId="20" xfId="0" applyFont="1" applyFill="1" applyBorder="1" applyAlignment="1">
      <alignment horizontal="center" vertical="top" wrapText="1"/>
    </xf>
    <xf numFmtId="0" fontId="6" fillId="2" borderId="21" xfId="0" applyFont="1" applyFill="1" applyBorder="1" applyAlignment="1">
      <alignment horizontal="center" vertical="top" wrapText="1"/>
    </xf>
    <xf numFmtId="1" fontId="6" fillId="0" borderId="0" xfId="0" applyNumberFormat="1" applyFont="1" applyFill="1" applyBorder="1" applyAlignment="1">
      <alignment vertical="top"/>
    </xf>
    <xf numFmtId="0" fontId="9" fillId="0" borderId="16" xfId="0" applyFont="1" applyFill="1" applyBorder="1" applyAlignment="1">
      <alignment vertical="top" wrapText="1"/>
    </xf>
    <xf numFmtId="0" fontId="9" fillId="0" borderId="17" xfId="0" applyFont="1" applyFill="1" applyBorder="1" applyAlignment="1">
      <alignment vertical="top" wrapText="1"/>
    </xf>
    <xf numFmtId="0" fontId="9" fillId="0" borderId="11" xfId="0" applyFont="1" applyFill="1" applyBorder="1" applyAlignment="1">
      <alignment horizontal="center" vertical="top" wrapText="1"/>
    </xf>
    <xf numFmtId="0" fontId="12" fillId="0" borderId="0" xfId="0" applyFont="1" applyFill="1"/>
    <xf numFmtId="0" fontId="9" fillId="0" borderId="1" xfId="0" applyFont="1" applyFill="1" applyBorder="1" applyAlignment="1">
      <alignment horizontal="center" vertical="top" wrapText="1"/>
    </xf>
    <xf numFmtId="0" fontId="13" fillId="0" borderId="0" xfId="0" applyFont="1" applyFill="1"/>
    <xf numFmtId="1" fontId="9" fillId="0" borderId="17" xfId="0" applyNumberFormat="1" applyFont="1" applyFill="1" applyBorder="1" applyAlignment="1">
      <alignment horizontal="center" vertical="top" wrapText="1"/>
    </xf>
    <xf numFmtId="0" fontId="9" fillId="2" borderId="17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wrapText="1"/>
    </xf>
    <xf numFmtId="0" fontId="9" fillId="0" borderId="0" xfId="0" applyFont="1" applyFill="1" applyBorder="1"/>
    <xf numFmtId="0" fontId="12" fillId="0" borderId="0" xfId="0" applyFont="1" applyFill="1" applyBorder="1"/>
    <xf numFmtId="0" fontId="7" fillId="0" borderId="17" xfId="0" applyFont="1" applyFill="1" applyBorder="1" applyAlignment="1">
      <alignment vertical="top" wrapText="1"/>
    </xf>
    <xf numFmtId="0" fontId="7" fillId="0" borderId="17" xfId="0" applyFont="1" applyFill="1" applyBorder="1" applyAlignment="1">
      <alignment horizontal="center" vertical="top" wrapText="1"/>
    </xf>
    <xf numFmtId="2" fontId="7" fillId="0" borderId="17" xfId="0" applyNumberFormat="1" applyFont="1" applyFill="1" applyBorder="1" applyAlignment="1">
      <alignment vertical="top" wrapText="1"/>
    </xf>
    <xf numFmtId="165" fontId="7" fillId="0" borderId="1" xfId="1" applyNumberFormat="1" applyFont="1" applyFill="1" applyBorder="1" applyAlignment="1">
      <alignment vertical="top"/>
    </xf>
    <xf numFmtId="165" fontId="7" fillId="0" borderId="3" xfId="1" applyNumberFormat="1" applyFont="1" applyFill="1" applyBorder="1" applyAlignment="1">
      <alignment vertical="top"/>
    </xf>
    <xf numFmtId="165" fontId="9" fillId="0" borderId="12" xfId="1" applyNumberFormat="1" applyFont="1" applyFill="1" applyBorder="1" applyAlignment="1">
      <alignment vertical="top" wrapText="1"/>
    </xf>
    <xf numFmtId="165" fontId="9" fillId="0" borderId="3" xfId="1" applyNumberFormat="1" applyFont="1" applyFill="1" applyBorder="1" applyAlignment="1">
      <alignment vertical="top" wrapText="1"/>
    </xf>
    <xf numFmtId="165" fontId="9" fillId="0" borderId="17" xfId="1" applyNumberFormat="1" applyFont="1" applyFill="1" applyBorder="1" applyAlignment="1">
      <alignment vertical="top" wrapText="1"/>
    </xf>
    <xf numFmtId="165" fontId="9" fillId="0" borderId="18" xfId="1" applyNumberFormat="1" applyFont="1" applyFill="1" applyBorder="1" applyAlignment="1">
      <alignment vertical="top" wrapText="1"/>
    </xf>
    <xf numFmtId="165" fontId="11" fillId="2" borderId="17" xfId="1" applyNumberFormat="1" applyFont="1" applyFill="1" applyBorder="1" applyAlignment="1">
      <alignment vertical="top" wrapText="1"/>
    </xf>
    <xf numFmtId="165" fontId="11" fillId="2" borderId="18" xfId="1" applyNumberFormat="1" applyFont="1" applyFill="1" applyBorder="1" applyAlignment="1">
      <alignment vertical="top" wrapText="1"/>
    </xf>
    <xf numFmtId="165" fontId="7" fillId="0" borderId="3" xfId="1" applyNumberFormat="1" applyFont="1" applyFill="1" applyBorder="1" applyAlignment="1">
      <alignment vertical="top" wrapText="1"/>
    </xf>
    <xf numFmtId="165" fontId="6" fillId="2" borderId="8" xfId="1" applyNumberFormat="1" applyFont="1" applyFill="1" applyBorder="1" applyAlignment="1">
      <alignment vertical="top" wrapText="1"/>
    </xf>
    <xf numFmtId="165" fontId="6" fillId="0" borderId="15" xfId="1" applyNumberFormat="1" applyFont="1" applyFill="1" applyBorder="1" applyAlignment="1">
      <alignment vertical="top"/>
    </xf>
    <xf numFmtId="165" fontId="6" fillId="0" borderId="14" xfId="1" applyNumberFormat="1" applyFont="1" applyFill="1" applyBorder="1" applyAlignment="1">
      <alignment vertical="top"/>
    </xf>
    <xf numFmtId="0" fontId="7" fillId="0" borderId="3" xfId="0" applyFont="1" applyFill="1" applyBorder="1" applyAlignment="1">
      <alignment horizontal="center" vertical="top" wrapText="1"/>
    </xf>
    <xf numFmtId="0" fontId="9" fillId="0" borderId="0" xfId="0" applyFont="1" applyFill="1" applyAlignment="1">
      <alignment vertical="top" wrapText="1"/>
    </xf>
    <xf numFmtId="0" fontId="7" fillId="0" borderId="1" xfId="0" applyFont="1" applyFill="1" applyBorder="1" applyAlignment="1">
      <alignment horizontal="left" vertical="top" wrapText="1"/>
    </xf>
    <xf numFmtId="0" fontId="7" fillId="0" borderId="9" xfId="0" applyFont="1" applyFill="1" applyBorder="1" applyAlignment="1">
      <alignment vertical="top" wrapText="1"/>
    </xf>
    <xf numFmtId="0" fontId="7" fillId="0" borderId="16" xfId="0" applyFont="1" applyFill="1" applyBorder="1" applyAlignment="1">
      <alignment vertical="top" wrapText="1"/>
    </xf>
    <xf numFmtId="165" fontId="7" fillId="0" borderId="18" xfId="1" applyNumberFormat="1" applyFont="1" applyFill="1" applyBorder="1" applyAlignment="1">
      <alignment vertical="top" wrapText="1"/>
    </xf>
    <xf numFmtId="0" fontId="6" fillId="2" borderId="13" xfId="0" applyFont="1" applyFill="1" applyBorder="1" applyAlignment="1">
      <alignment vertical="top" wrapText="1"/>
    </xf>
    <xf numFmtId="1" fontId="7" fillId="2" borderId="15" xfId="0" applyNumberFormat="1" applyFont="1" applyFill="1" applyBorder="1" applyAlignment="1">
      <alignment vertical="top" wrapText="1"/>
    </xf>
    <xf numFmtId="1" fontId="7" fillId="2" borderId="15" xfId="0" applyNumberFormat="1" applyFont="1" applyFill="1" applyBorder="1" applyAlignment="1">
      <alignment horizontal="center" vertical="top" wrapText="1"/>
    </xf>
    <xf numFmtId="164" fontId="6" fillId="2" borderId="14" xfId="1" applyNumberFormat="1" applyFont="1" applyFill="1" applyBorder="1" applyAlignment="1">
      <alignment horizontal="right" vertical="top" wrapText="1"/>
    </xf>
    <xf numFmtId="165" fontId="6" fillId="2" borderId="14" xfId="1" applyNumberFormat="1" applyFont="1" applyFill="1" applyBorder="1" applyAlignment="1">
      <alignment vertical="top" wrapText="1"/>
    </xf>
    <xf numFmtId="0" fontId="9" fillId="0" borderId="22" xfId="0" applyFont="1" applyFill="1" applyBorder="1" applyAlignment="1">
      <alignment vertical="top" wrapText="1"/>
    </xf>
    <xf numFmtId="165" fontId="9" fillId="0" borderId="23" xfId="1" applyNumberFormat="1" applyFont="1" applyFill="1" applyBorder="1" applyAlignment="1">
      <alignment vertical="top"/>
    </xf>
    <xf numFmtId="165" fontId="9" fillId="0" borderId="24" xfId="1" applyNumberFormat="1" applyFont="1" applyFill="1" applyBorder="1" applyAlignment="1">
      <alignment vertical="top"/>
    </xf>
    <xf numFmtId="166" fontId="11" fillId="0" borderId="0" xfId="1" applyNumberFormat="1" applyFont="1" applyFill="1" applyAlignment="1">
      <alignment vertical="top" wrapText="1"/>
    </xf>
    <xf numFmtId="0" fontId="8" fillId="0" borderId="0" xfId="0" applyFont="1" applyFill="1"/>
    <xf numFmtId="0" fontId="11" fillId="2" borderId="0" xfId="0" applyFont="1" applyFill="1" applyAlignment="1">
      <alignment vertical="top" wrapText="1"/>
    </xf>
    <xf numFmtId="0" fontId="12" fillId="2" borderId="0" xfId="0" applyFont="1" applyFill="1" applyAlignment="1"/>
    <xf numFmtId="0" fontId="9" fillId="2" borderId="0" xfId="0" applyFont="1" applyFill="1" applyAlignment="1">
      <alignment vertical="top" wrapText="1"/>
    </xf>
    <xf numFmtId="166" fontId="11" fillId="2" borderId="0" xfId="1" applyNumberFormat="1" applyFont="1" applyFill="1" applyAlignment="1">
      <alignment vertical="top" wrapText="1"/>
    </xf>
    <xf numFmtId="0" fontId="7" fillId="0" borderId="1" xfId="0" applyFont="1" applyFill="1" applyBorder="1" applyAlignment="1">
      <alignment horizontal="center" vertical="top" wrapText="1"/>
    </xf>
    <xf numFmtId="165" fontId="7" fillId="0" borderId="5" xfId="1" applyNumberFormat="1" applyFont="1" applyFill="1" applyBorder="1" applyAlignment="1">
      <alignment vertical="top" wrapText="1"/>
    </xf>
    <xf numFmtId="0" fontId="7" fillId="0" borderId="9" xfId="0" applyNumberFormat="1" applyFont="1" applyFill="1" applyBorder="1" applyAlignment="1">
      <alignment vertical="top" wrapText="1"/>
    </xf>
    <xf numFmtId="165" fontId="7" fillId="0" borderId="4" xfId="1" applyNumberFormat="1" applyFont="1" applyFill="1" applyBorder="1" applyAlignment="1">
      <alignment vertical="top"/>
    </xf>
    <xf numFmtId="165" fontId="7" fillId="0" borderId="5" xfId="1" applyNumberFormat="1" applyFont="1" applyFill="1" applyBorder="1" applyAlignment="1">
      <alignment vertical="top"/>
    </xf>
    <xf numFmtId="0" fontId="7" fillId="0" borderId="1" xfId="0" applyFont="1" applyFill="1" applyBorder="1" applyAlignment="1">
      <alignment horizontal="center" vertical="top" wrapText="1"/>
    </xf>
    <xf numFmtId="0" fontId="7" fillId="0" borderId="0" xfId="0" applyFont="1" applyFill="1" applyBorder="1"/>
    <xf numFmtId="0" fontId="0" fillId="0" borderId="0" xfId="0" applyFill="1" applyBorder="1"/>
    <xf numFmtId="0" fontId="7" fillId="0" borderId="1" xfId="0" applyFont="1" applyFill="1" applyBorder="1" applyAlignment="1">
      <alignment horizontal="center" vertical="top" wrapText="1"/>
    </xf>
    <xf numFmtId="1" fontId="7" fillId="0" borderId="0" xfId="0" applyNumberFormat="1" applyFont="1" applyFill="1" applyBorder="1" applyAlignment="1">
      <alignment vertical="top" wrapText="1"/>
    </xf>
    <xf numFmtId="0" fontId="7" fillId="0" borderId="1" xfId="0" applyNumberFormat="1" applyFont="1" applyFill="1" applyBorder="1" applyAlignment="1">
      <alignment horizontal="center" vertical="top" wrapText="1"/>
    </xf>
    <xf numFmtId="0" fontId="9" fillId="0" borderId="0" xfId="0" applyFont="1" applyFill="1" applyAlignment="1">
      <alignment vertical="top"/>
    </xf>
    <xf numFmtId="1" fontId="6" fillId="0" borderId="0" xfId="0" applyNumberFormat="1" applyFont="1" applyFill="1" applyBorder="1" applyAlignment="1">
      <alignment vertical="top" wrapText="1"/>
    </xf>
    <xf numFmtId="16" fontId="7" fillId="0" borderId="0" xfId="0" applyNumberFormat="1" applyFont="1" applyFill="1" applyBorder="1" applyAlignment="1">
      <alignment vertical="top" wrapText="1"/>
    </xf>
    <xf numFmtId="165" fontId="9" fillId="0" borderId="11" xfId="1" applyNumberFormat="1" applyFont="1" applyFill="1" applyBorder="1" applyAlignment="1">
      <alignment vertical="top" wrapText="1"/>
    </xf>
    <xf numFmtId="165" fontId="9" fillId="0" borderId="1" xfId="1" applyNumberFormat="1" applyFont="1" applyFill="1" applyBorder="1" applyAlignment="1">
      <alignment vertical="top" wrapText="1"/>
    </xf>
    <xf numFmtId="165" fontId="6" fillId="0" borderId="0" xfId="1" applyNumberFormat="1" applyFont="1" applyFill="1" applyAlignment="1">
      <alignment horizontal="right" vertical="top" wrapText="1"/>
    </xf>
    <xf numFmtId="0" fontId="7" fillId="0" borderId="7" xfId="0" applyFont="1" applyFill="1" applyBorder="1" applyAlignment="1">
      <alignment horizontal="center" vertical="top" wrapText="1"/>
    </xf>
    <xf numFmtId="0" fontId="11" fillId="0" borderId="0" xfId="0" applyFont="1" applyFill="1" applyAlignment="1">
      <alignment vertical="top" wrapText="1"/>
    </xf>
    <xf numFmtId="0" fontId="12" fillId="0" borderId="0" xfId="0" applyFont="1" applyAlignment="1"/>
    <xf numFmtId="0" fontId="7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/>
    </xf>
    <xf numFmtId="0" fontId="6" fillId="0" borderId="6" xfId="0" applyNumberFormat="1" applyFont="1" applyFill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top" wrapText="1"/>
    </xf>
    <xf numFmtId="0" fontId="7" fillId="0" borderId="8" xfId="0" applyFont="1" applyFill="1" applyBorder="1" applyAlignment="1">
      <alignment horizontal="center" vertical="top" wrapText="1"/>
    </xf>
    <xf numFmtId="0" fontId="6" fillId="2" borderId="19" xfId="0" applyFont="1" applyFill="1" applyBorder="1" applyAlignment="1">
      <alignment horizontal="center" vertical="top" wrapText="1"/>
    </xf>
    <xf numFmtId="0" fontId="4" fillId="0" borderId="20" xfId="0" applyFont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  <xf numFmtId="0" fontId="0" fillId="0" borderId="0" xfId="0" applyAlignment="1">
      <alignment wrapText="1"/>
    </xf>
    <xf numFmtId="0" fontId="7" fillId="0" borderId="22" xfId="0" applyFont="1" applyFill="1" applyBorder="1" applyAlignment="1">
      <alignment vertical="top" wrapText="1"/>
    </xf>
    <xf numFmtId="0" fontId="7" fillId="0" borderId="23" xfId="0" applyFont="1" applyFill="1" applyBorder="1" applyAlignment="1">
      <alignment horizontal="center" vertical="top" wrapText="1"/>
    </xf>
    <xf numFmtId="2" fontId="7" fillId="0" borderId="23" xfId="0" applyNumberFormat="1" applyFont="1" applyFill="1" applyBorder="1" applyAlignment="1">
      <alignment vertical="top" wrapText="1"/>
    </xf>
    <xf numFmtId="165" fontId="7" fillId="0" borderId="24" xfId="1" applyNumberFormat="1" applyFont="1" applyFill="1" applyBorder="1" applyAlignment="1">
      <alignment vertical="top" wrapText="1"/>
    </xf>
    <xf numFmtId="0" fontId="7" fillId="0" borderId="6" xfId="0" applyFont="1" applyFill="1" applyBorder="1" applyAlignment="1">
      <alignment horizontal="left" vertical="top" wrapText="1"/>
    </xf>
    <xf numFmtId="0" fontId="7" fillId="0" borderId="7" xfId="0" applyFont="1" applyFill="1" applyBorder="1" applyAlignment="1">
      <alignment vertical="top" wrapText="1"/>
    </xf>
    <xf numFmtId="2" fontId="7" fillId="0" borderId="7" xfId="0" applyNumberFormat="1" applyFont="1" applyFill="1" applyBorder="1" applyAlignment="1">
      <alignment vertical="top" wrapText="1"/>
    </xf>
    <xf numFmtId="165" fontId="7" fillId="0" borderId="8" xfId="1" applyNumberFormat="1" applyFont="1" applyFill="1" applyBorder="1" applyAlignment="1">
      <alignment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0"/>
  <sheetViews>
    <sheetView tabSelected="1" topLeftCell="A40" zoomScale="75" zoomScaleNormal="75" workbookViewId="0">
      <selection activeCell="D44" sqref="D44"/>
    </sheetView>
  </sheetViews>
  <sheetFormatPr defaultRowHeight="15.6" x14ac:dyDescent="0.3"/>
  <cols>
    <col min="1" max="1" width="83.109375" style="14" customWidth="1"/>
    <col min="2" max="2" width="13.6640625" style="14" customWidth="1"/>
    <col min="3" max="3" width="13.44140625" style="14" customWidth="1"/>
    <col min="4" max="4" width="14.33203125" style="14" customWidth="1"/>
    <col min="5" max="5" width="14" style="14" customWidth="1"/>
    <col min="6" max="6" width="12.21875" style="16" bestFit="1" customWidth="1"/>
    <col min="7" max="7" width="9.88671875" style="6" bestFit="1" customWidth="1"/>
  </cols>
  <sheetData>
    <row r="1" spans="1:10" s="6" customFormat="1" ht="31.2" x14ac:dyDescent="0.3">
      <c r="A1" s="40" t="s">
        <v>10</v>
      </c>
      <c r="B1" s="14"/>
      <c r="C1" s="14">
        <v>2020</v>
      </c>
      <c r="D1" s="41" t="s">
        <v>17</v>
      </c>
      <c r="E1" s="41">
        <v>12</v>
      </c>
      <c r="F1" s="16"/>
    </row>
    <row r="2" spans="1:10" s="6" customFormat="1" x14ac:dyDescent="0.3">
      <c r="A2" s="42" t="s">
        <v>0</v>
      </c>
      <c r="B2" s="14"/>
      <c r="C2" s="14"/>
      <c r="D2" s="14"/>
      <c r="E2" s="14"/>
      <c r="F2" s="16"/>
    </row>
    <row r="3" spans="1:10" s="6" customFormat="1" x14ac:dyDescent="0.3">
      <c r="A3" s="14" t="s">
        <v>21</v>
      </c>
      <c r="B3" s="14">
        <v>17978.900000000001</v>
      </c>
      <c r="C3" s="14"/>
      <c r="D3" s="14"/>
      <c r="E3" s="14"/>
      <c r="F3" s="16"/>
    </row>
    <row r="4" spans="1:10" s="6" customFormat="1" x14ac:dyDescent="0.3">
      <c r="A4" s="14" t="s">
        <v>48</v>
      </c>
      <c r="B4" s="14">
        <v>17.3</v>
      </c>
      <c r="C4" s="14">
        <v>19.95</v>
      </c>
      <c r="D4" s="14"/>
      <c r="E4" s="14"/>
      <c r="F4" s="16"/>
    </row>
    <row r="5" spans="1:10" s="6" customFormat="1" x14ac:dyDescent="0.3">
      <c r="A5" s="14" t="s">
        <v>18</v>
      </c>
      <c r="B5" s="114">
        <f>B3*3*B4+B3*(E1-3)*C4</f>
        <v>4161216.4050000003</v>
      </c>
      <c r="C5" s="43"/>
      <c r="D5" s="43"/>
      <c r="E5" s="14"/>
      <c r="F5" s="43"/>
      <c r="G5" s="14"/>
    </row>
    <row r="6" spans="1:10" s="6" customFormat="1" ht="31.2" x14ac:dyDescent="0.3">
      <c r="A6" s="14" t="s">
        <v>60</v>
      </c>
      <c r="B6" s="114">
        <v>179558.16</v>
      </c>
      <c r="C6" s="43"/>
      <c r="D6" s="43"/>
      <c r="E6" s="14"/>
      <c r="F6" s="43"/>
      <c r="G6" s="14"/>
    </row>
    <row r="7" spans="1:10" s="6" customFormat="1" ht="16.2" thickBot="1" x14ac:dyDescent="0.35">
      <c r="A7" s="14" t="s">
        <v>1</v>
      </c>
      <c r="B7" s="14">
        <v>99.19</v>
      </c>
      <c r="C7" s="14"/>
      <c r="D7" s="14"/>
      <c r="E7" s="14"/>
      <c r="F7" s="43"/>
    </row>
    <row r="8" spans="1:10" s="24" customFormat="1" ht="69" customHeight="1" x14ac:dyDescent="0.3">
      <c r="A8" s="11" t="s">
        <v>2</v>
      </c>
      <c r="B8" s="13" t="s">
        <v>11</v>
      </c>
      <c r="C8" s="13" t="s">
        <v>15</v>
      </c>
      <c r="D8" s="13" t="s">
        <v>19</v>
      </c>
      <c r="E8" s="12" t="s">
        <v>16</v>
      </c>
      <c r="F8" s="15"/>
      <c r="G8" s="5"/>
    </row>
    <row r="9" spans="1:10" s="6" customFormat="1" x14ac:dyDescent="0.3">
      <c r="A9" s="17" t="s">
        <v>3</v>
      </c>
      <c r="B9" s="20" t="s">
        <v>12</v>
      </c>
      <c r="C9" s="98" t="s">
        <v>20</v>
      </c>
      <c r="D9" s="18">
        <v>1.06</v>
      </c>
      <c r="E9" s="74">
        <f>D9*B3*E1</f>
        <v>228691.60800000001</v>
      </c>
      <c r="F9" s="16"/>
    </row>
    <row r="10" spans="1:10" s="6" customFormat="1" ht="48" customHeight="1" x14ac:dyDescent="0.3">
      <c r="A10" s="17" t="s">
        <v>4</v>
      </c>
      <c r="B10" s="20" t="s">
        <v>12</v>
      </c>
      <c r="C10" s="98" t="s">
        <v>20</v>
      </c>
      <c r="D10" s="18">
        <f>5.75+D11+D12+D13+D14+D15</f>
        <v>8.0103641861663775</v>
      </c>
      <c r="E10" s="74">
        <f>D10*E1*B3</f>
        <v>1728210.4400000004</v>
      </c>
      <c r="F10" s="16"/>
    </row>
    <row r="11" spans="1:10" s="6" customFormat="1" x14ac:dyDescent="0.3">
      <c r="A11" s="19" t="s">
        <v>5</v>
      </c>
      <c r="B11" s="20"/>
      <c r="C11" s="98" t="s">
        <v>20</v>
      </c>
      <c r="D11" s="18">
        <f>E11/E1/B3</f>
        <v>0</v>
      </c>
      <c r="E11" s="74"/>
      <c r="F11" s="16"/>
    </row>
    <row r="12" spans="1:10" s="6" customFormat="1" x14ac:dyDescent="0.3">
      <c r="A12" s="19" t="s">
        <v>6</v>
      </c>
      <c r="B12" s="20"/>
      <c r="C12" s="98" t="s">
        <v>20</v>
      </c>
      <c r="D12" s="18">
        <f>E12/E1/B3</f>
        <v>0.16676956506423271</v>
      </c>
      <c r="E12" s="74">
        <v>35980</v>
      </c>
      <c r="F12" s="16"/>
    </row>
    <row r="13" spans="1:10" s="6" customFormat="1" x14ac:dyDescent="0.3">
      <c r="A13" s="19" t="s">
        <v>7</v>
      </c>
      <c r="B13" s="20"/>
      <c r="C13" s="98" t="s">
        <v>20</v>
      </c>
      <c r="D13" s="18">
        <f>E13/B3/E1</f>
        <v>1.9581333303668929</v>
      </c>
      <c r="E13" s="74">
        <v>422461</v>
      </c>
      <c r="F13" s="16"/>
    </row>
    <row r="14" spans="1:10" s="6" customFormat="1" x14ac:dyDescent="0.3">
      <c r="A14" s="19" t="s">
        <v>31</v>
      </c>
      <c r="B14" s="20"/>
      <c r="C14" s="98" t="s">
        <v>20</v>
      </c>
      <c r="D14" s="18">
        <f>E14/E1/B3</f>
        <v>8.5461290735250758E-2</v>
      </c>
      <c r="E14" s="74">
        <v>18438</v>
      </c>
      <c r="F14" s="10"/>
      <c r="G14" s="9"/>
    </row>
    <row r="15" spans="1:10" s="105" customFormat="1" x14ac:dyDescent="0.3">
      <c r="A15" s="19" t="s">
        <v>59</v>
      </c>
      <c r="B15" s="80"/>
      <c r="C15" s="103" t="s">
        <v>24</v>
      </c>
      <c r="D15" s="18">
        <v>0.05</v>
      </c>
      <c r="E15" s="74">
        <f>D15*E1*B3</f>
        <v>10787.340000000002</v>
      </c>
      <c r="F15" s="16"/>
      <c r="G15" s="16"/>
      <c r="H15" s="46"/>
      <c r="I15" s="104"/>
      <c r="J15" s="104"/>
    </row>
    <row r="16" spans="1:10" s="6" customFormat="1" ht="46.8" x14ac:dyDescent="0.3">
      <c r="A16" s="17" t="s">
        <v>49</v>
      </c>
      <c r="B16" s="20" t="s">
        <v>12</v>
      </c>
      <c r="C16" s="98" t="s">
        <v>20</v>
      </c>
      <c r="D16" s="18">
        <f>E16/E1/B3</f>
        <v>5.5217504964152422</v>
      </c>
      <c r="E16" s="74">
        <f>27500*3.61*E1</f>
        <v>1191300</v>
      </c>
      <c r="F16" s="16"/>
    </row>
    <row r="17" spans="1:6" s="6" customFormat="1" ht="31.8" thickBot="1" x14ac:dyDescent="0.35">
      <c r="A17" s="82" t="s">
        <v>44</v>
      </c>
      <c r="B17" s="63" t="s">
        <v>12</v>
      </c>
      <c r="C17" s="64" t="s">
        <v>20</v>
      </c>
      <c r="D17" s="65">
        <v>0.51</v>
      </c>
      <c r="E17" s="83">
        <f>D17*E1*B3</f>
        <v>110030.86800000002</v>
      </c>
      <c r="F17" s="16"/>
    </row>
    <row r="18" spans="1:6" s="6" customFormat="1" ht="16.05" customHeight="1" x14ac:dyDescent="0.3">
      <c r="A18" s="36" t="s">
        <v>45</v>
      </c>
      <c r="B18" s="37"/>
      <c r="C18" s="37"/>
      <c r="D18" s="38">
        <f>E18/E1/B3</f>
        <v>4.1118495847910594</v>
      </c>
      <c r="E18" s="75">
        <f>E19+E20+E21+E22+E23+E24+E25+E26+E33+E27+E28+E29+E30+E31+E32</f>
        <v>887118.3899999999</v>
      </c>
      <c r="F18" s="16"/>
    </row>
    <row r="19" spans="1:6" s="8" customFormat="1" ht="16.05" customHeight="1" x14ac:dyDescent="0.3">
      <c r="A19" s="17" t="s">
        <v>54</v>
      </c>
      <c r="B19" s="20" t="s">
        <v>55</v>
      </c>
      <c r="C19" s="106" t="s">
        <v>20</v>
      </c>
      <c r="D19" s="18"/>
      <c r="E19" s="74">
        <v>13517.02</v>
      </c>
      <c r="F19" s="21"/>
    </row>
    <row r="20" spans="1:6" s="48" customFormat="1" ht="16.05" customHeight="1" x14ac:dyDescent="0.3">
      <c r="A20" s="17" t="s">
        <v>61</v>
      </c>
      <c r="B20" s="20" t="s">
        <v>64</v>
      </c>
      <c r="C20" s="106" t="s">
        <v>20</v>
      </c>
      <c r="D20" s="18"/>
      <c r="E20" s="74">
        <f>126257.17+126359.57+143854.22</f>
        <v>396470.95999999996</v>
      </c>
      <c r="F20" s="16"/>
    </row>
    <row r="21" spans="1:6" s="48" customFormat="1" ht="16.05" customHeight="1" x14ac:dyDescent="0.3">
      <c r="A21" s="17" t="s">
        <v>62</v>
      </c>
      <c r="B21" s="20" t="s">
        <v>51</v>
      </c>
      <c r="C21" s="106" t="s">
        <v>20</v>
      </c>
      <c r="D21" s="18"/>
      <c r="E21" s="74">
        <f>802.82+10543.42+11027.98+11027.98</f>
        <v>33402.199999999997</v>
      </c>
      <c r="F21" s="16"/>
    </row>
    <row r="22" spans="1:6" s="48" customFormat="1" ht="16.05" customHeight="1" x14ac:dyDescent="0.3">
      <c r="A22" s="17" t="s">
        <v>70</v>
      </c>
      <c r="B22" s="20" t="s">
        <v>71</v>
      </c>
      <c r="C22" s="106" t="s">
        <v>20</v>
      </c>
      <c r="D22" s="18"/>
      <c r="E22" s="74">
        <f>2802.31+2784.75+2836.83</f>
        <v>8423.89</v>
      </c>
      <c r="F22" s="16"/>
    </row>
    <row r="23" spans="1:6" s="48" customFormat="1" ht="16.05" customHeight="1" x14ac:dyDescent="0.3">
      <c r="A23" s="17" t="s">
        <v>63</v>
      </c>
      <c r="B23" s="20" t="s">
        <v>65</v>
      </c>
      <c r="C23" s="106" t="s">
        <v>20</v>
      </c>
      <c r="D23" s="18"/>
      <c r="E23" s="74">
        <f>19383.9+19250.78+19262.98</f>
        <v>57897.66</v>
      </c>
      <c r="F23" s="16"/>
    </row>
    <row r="24" spans="1:6" s="48" customFormat="1" ht="16.05" customHeight="1" x14ac:dyDescent="0.3">
      <c r="A24" s="17" t="s">
        <v>82</v>
      </c>
      <c r="B24" s="20" t="s">
        <v>56</v>
      </c>
      <c r="C24" s="106" t="s">
        <v>20</v>
      </c>
      <c r="D24" s="18"/>
      <c r="E24" s="74">
        <v>7743.66</v>
      </c>
      <c r="F24" s="16"/>
    </row>
    <row r="25" spans="1:6" s="48" customFormat="1" ht="16.05" customHeight="1" x14ac:dyDescent="0.3">
      <c r="A25" s="17" t="s">
        <v>73</v>
      </c>
      <c r="B25" s="20" t="s">
        <v>56</v>
      </c>
      <c r="C25" s="106" t="s">
        <v>20</v>
      </c>
      <c r="D25" s="18"/>
      <c r="E25" s="74">
        <v>1218.72</v>
      </c>
      <c r="F25" s="16"/>
    </row>
    <row r="26" spans="1:6" s="48" customFormat="1" ht="16.05" customHeight="1" x14ac:dyDescent="0.3">
      <c r="A26" s="17" t="s">
        <v>57</v>
      </c>
      <c r="B26" s="63" t="s">
        <v>58</v>
      </c>
      <c r="C26" s="64" t="s">
        <v>24</v>
      </c>
      <c r="D26" s="65"/>
      <c r="E26" s="83">
        <v>2734.05</v>
      </c>
      <c r="F26" s="16"/>
    </row>
    <row r="27" spans="1:6" s="48" customFormat="1" ht="16.05" customHeight="1" x14ac:dyDescent="0.3">
      <c r="A27" s="17" t="s">
        <v>75</v>
      </c>
      <c r="B27" s="63" t="s">
        <v>76</v>
      </c>
      <c r="C27" s="64" t="s">
        <v>20</v>
      </c>
      <c r="D27" s="65"/>
      <c r="E27" s="83">
        <f>36000+24000+36000</f>
        <v>96000</v>
      </c>
      <c r="F27" s="111"/>
    </row>
    <row r="28" spans="1:6" s="48" customFormat="1" ht="16.05" customHeight="1" x14ac:dyDescent="0.3">
      <c r="A28" s="17" t="s">
        <v>77</v>
      </c>
      <c r="B28" s="63" t="s">
        <v>78</v>
      </c>
      <c r="C28" s="64" t="s">
        <v>24</v>
      </c>
      <c r="D28" s="65"/>
      <c r="E28" s="83">
        <f>3515+16465</f>
        <v>19980</v>
      </c>
      <c r="F28" s="16"/>
    </row>
    <row r="29" spans="1:6" s="48" customFormat="1" ht="16.05" customHeight="1" x14ac:dyDescent="0.3">
      <c r="A29" s="82" t="s">
        <v>67</v>
      </c>
      <c r="B29" s="63" t="s">
        <v>68</v>
      </c>
      <c r="C29" s="64" t="s">
        <v>24</v>
      </c>
      <c r="D29" s="65"/>
      <c r="E29" s="83">
        <v>60706.57</v>
      </c>
      <c r="F29" s="16"/>
    </row>
    <row r="30" spans="1:6" s="48" customFormat="1" ht="16.05" customHeight="1" x14ac:dyDescent="0.3">
      <c r="A30" s="17" t="s">
        <v>69</v>
      </c>
      <c r="B30" s="63" t="s">
        <v>68</v>
      </c>
      <c r="C30" s="64" t="s">
        <v>24</v>
      </c>
      <c r="D30" s="65"/>
      <c r="E30" s="83">
        <v>120150</v>
      </c>
      <c r="F30" s="16"/>
    </row>
    <row r="31" spans="1:6" s="48" customFormat="1" ht="16.05" customHeight="1" x14ac:dyDescent="0.3">
      <c r="A31" s="82" t="s">
        <v>74</v>
      </c>
      <c r="B31" s="63" t="s">
        <v>50</v>
      </c>
      <c r="C31" s="64" t="s">
        <v>24</v>
      </c>
      <c r="D31" s="65"/>
      <c r="E31" s="83">
        <v>7517.05</v>
      </c>
      <c r="F31" s="16"/>
    </row>
    <row r="32" spans="1:6" s="48" customFormat="1" ht="16.05" customHeight="1" thickBot="1" x14ac:dyDescent="0.35">
      <c r="A32" s="82" t="s">
        <v>72</v>
      </c>
      <c r="B32" s="63" t="s">
        <v>68</v>
      </c>
      <c r="C32" s="64" t="s">
        <v>20</v>
      </c>
      <c r="D32" s="65"/>
      <c r="E32" s="83">
        <v>3456.61</v>
      </c>
      <c r="F32" s="16"/>
    </row>
    <row r="33" spans="1:10" s="48" customFormat="1" ht="16.05" customHeight="1" x14ac:dyDescent="0.3">
      <c r="A33" s="132" t="s">
        <v>83</v>
      </c>
      <c r="B33" s="133" t="s">
        <v>51</v>
      </c>
      <c r="C33" s="115" t="s">
        <v>24</v>
      </c>
      <c r="D33" s="134"/>
      <c r="E33" s="135">
        <v>57900</v>
      </c>
      <c r="F33" s="16"/>
    </row>
    <row r="34" spans="1:10" s="27" customFormat="1" ht="16.05" customHeight="1" thickBot="1" x14ac:dyDescent="0.35">
      <c r="A34" s="81" t="s">
        <v>46</v>
      </c>
      <c r="B34" s="29"/>
      <c r="C34" s="29" t="s">
        <v>24</v>
      </c>
      <c r="D34" s="30">
        <f>E34/E1/B3</f>
        <v>1.2828185632417259</v>
      </c>
      <c r="E34" s="99">
        <f>D54+D55</f>
        <v>276764</v>
      </c>
      <c r="F34" s="21"/>
      <c r="G34" s="34"/>
      <c r="H34" s="26"/>
      <c r="I34" s="26"/>
      <c r="J34" s="26"/>
    </row>
    <row r="35" spans="1:10" s="27" customFormat="1" ht="16.05" customHeight="1" thickBot="1" x14ac:dyDescent="0.35">
      <c r="A35" s="128" t="s">
        <v>47</v>
      </c>
      <c r="B35" s="129"/>
      <c r="C35" s="129" t="s">
        <v>20</v>
      </c>
      <c r="D35" s="130">
        <v>0.2</v>
      </c>
      <c r="E35" s="131">
        <f>D35*E1*B3</f>
        <v>43149.360000000008</v>
      </c>
      <c r="F35" s="21"/>
      <c r="G35" s="34"/>
      <c r="H35" s="26"/>
      <c r="I35" s="26"/>
      <c r="J35" s="26"/>
    </row>
    <row r="36" spans="1:10" s="6" customFormat="1" ht="16.05" customHeight="1" thickBot="1" x14ac:dyDescent="0.35">
      <c r="A36" s="84" t="s">
        <v>8</v>
      </c>
      <c r="B36" s="85"/>
      <c r="C36" s="86" t="str">
        <f>C34</f>
        <v>руб</v>
      </c>
      <c r="D36" s="87">
        <f>D9+D10+D16+D17+D18+D34+D35</f>
        <v>20.696782830614406</v>
      </c>
      <c r="E36" s="88">
        <f>E9+E10+E16+E17+E18+E34+E35</f>
        <v>4465264.6660000002</v>
      </c>
      <c r="F36" s="110"/>
      <c r="G36" s="2"/>
      <c r="H36" s="4"/>
    </row>
    <row r="37" spans="1:10" s="27" customFormat="1" ht="16.05" customHeight="1" thickBot="1" x14ac:dyDescent="0.35">
      <c r="A37" s="123" t="s">
        <v>25</v>
      </c>
      <c r="B37" s="124"/>
      <c r="C37" s="124"/>
      <c r="D37" s="49" t="s">
        <v>27</v>
      </c>
      <c r="E37" s="50" t="s">
        <v>28</v>
      </c>
      <c r="F37" s="33"/>
      <c r="G37" s="21"/>
      <c r="H37" s="51"/>
      <c r="I37" s="26"/>
      <c r="J37" s="26"/>
    </row>
    <row r="38" spans="1:10" s="55" customFormat="1" ht="16.05" customHeight="1" x14ac:dyDescent="0.35">
      <c r="A38" s="44" t="s">
        <v>53</v>
      </c>
      <c r="B38" s="31"/>
      <c r="C38" s="54" t="s">
        <v>20</v>
      </c>
      <c r="D38" s="112">
        <v>130610</v>
      </c>
      <c r="E38" s="68"/>
      <c r="F38" s="22"/>
      <c r="G38" s="3"/>
    </row>
    <row r="39" spans="1:10" s="55" customFormat="1" ht="16.05" customHeight="1" x14ac:dyDescent="0.35">
      <c r="A39" s="19" t="s">
        <v>13</v>
      </c>
      <c r="B39" s="28"/>
      <c r="C39" s="56" t="s">
        <v>20</v>
      </c>
      <c r="D39" s="113">
        <f>41680/12*E1</f>
        <v>41680</v>
      </c>
      <c r="E39" s="69"/>
      <c r="F39" s="22"/>
      <c r="G39" s="3"/>
    </row>
    <row r="40" spans="1:10" s="55" customFormat="1" ht="16.05" customHeight="1" x14ac:dyDescent="0.35">
      <c r="A40" s="19" t="s">
        <v>32</v>
      </c>
      <c r="B40" s="28"/>
      <c r="C40" s="56" t="s">
        <v>20</v>
      </c>
      <c r="D40" s="113">
        <f>13007.17+21964+5278.8</f>
        <v>40249.97</v>
      </c>
      <c r="E40" s="69"/>
      <c r="F40" s="22"/>
      <c r="G40" s="3"/>
    </row>
    <row r="41" spans="1:10" s="55" customFormat="1" ht="16.05" customHeight="1" x14ac:dyDescent="0.3">
      <c r="A41" s="19" t="s">
        <v>66</v>
      </c>
      <c r="B41" s="28"/>
      <c r="C41" s="56" t="s">
        <v>20</v>
      </c>
      <c r="D41" s="113">
        <f>5252+8124</f>
        <v>13376</v>
      </c>
      <c r="E41" s="69"/>
      <c r="F41" s="109"/>
    </row>
    <row r="42" spans="1:10" s="57" customFormat="1" ht="16.05" customHeight="1" x14ac:dyDescent="0.35">
      <c r="A42" s="19" t="s">
        <v>29</v>
      </c>
      <c r="B42" s="28"/>
      <c r="C42" s="56" t="s">
        <v>20</v>
      </c>
      <c r="D42" s="113">
        <f>B5+B6</f>
        <v>4340774.5650000004</v>
      </c>
      <c r="E42" s="69"/>
      <c r="F42" s="23"/>
      <c r="G42" s="7"/>
    </row>
    <row r="43" spans="1:10" s="57" customFormat="1" ht="16.05" customHeight="1" x14ac:dyDescent="0.35">
      <c r="A43" s="52" t="str">
        <f>A36</f>
        <v>итого расходы</v>
      </c>
      <c r="B43" s="53"/>
      <c r="C43" s="58" t="str">
        <f>C36</f>
        <v>руб</v>
      </c>
      <c r="D43" s="70"/>
      <c r="E43" s="71">
        <f>E36</f>
        <v>4465264.6660000002</v>
      </c>
      <c r="F43" s="23"/>
      <c r="G43" s="7"/>
    </row>
    <row r="44" spans="1:10" s="62" customFormat="1" ht="16.05" customHeight="1" thickBot="1" x14ac:dyDescent="0.35">
      <c r="A44" s="45" t="s">
        <v>14</v>
      </c>
      <c r="B44" s="35"/>
      <c r="C44" s="59" t="s">
        <v>20</v>
      </c>
      <c r="D44" s="72">
        <f>D38+D39+D40+D41+D42-E43</f>
        <v>101425.86899999995</v>
      </c>
      <c r="E44" s="73"/>
      <c r="F44" s="22"/>
      <c r="G44" s="60"/>
      <c r="H44" s="61"/>
      <c r="I44" s="61"/>
      <c r="J44" s="61"/>
    </row>
    <row r="45" spans="1:10" s="6" customFormat="1" ht="16.05" customHeight="1" x14ac:dyDescent="0.3">
      <c r="A45" s="120" t="s">
        <v>52</v>
      </c>
      <c r="B45" s="121"/>
      <c r="C45" s="121"/>
      <c r="D45" s="121"/>
      <c r="E45" s="122"/>
      <c r="F45" s="46"/>
      <c r="G45" s="10"/>
      <c r="H45" s="10"/>
      <c r="I45" s="9"/>
      <c r="J45" s="9"/>
    </row>
    <row r="46" spans="1:10" s="48" customFormat="1" x14ac:dyDescent="0.3">
      <c r="A46" s="39" t="s">
        <v>22</v>
      </c>
      <c r="B46" s="118" t="s">
        <v>33</v>
      </c>
      <c r="C46" s="118" t="s">
        <v>26</v>
      </c>
      <c r="D46" s="125"/>
      <c r="E46" s="126"/>
      <c r="F46" s="10"/>
      <c r="G46" s="10"/>
      <c r="H46" s="10"/>
      <c r="I46" s="9"/>
      <c r="J46" s="9"/>
    </row>
    <row r="47" spans="1:10" s="48" customFormat="1" ht="62.4" x14ac:dyDescent="0.3">
      <c r="A47" s="17"/>
      <c r="B47" s="119"/>
      <c r="C47" s="108" t="s">
        <v>34</v>
      </c>
      <c r="D47" s="108" t="s">
        <v>35</v>
      </c>
      <c r="E47" s="78" t="s">
        <v>30</v>
      </c>
      <c r="F47" s="10"/>
      <c r="G47" s="10"/>
      <c r="H47" s="10"/>
      <c r="I47" s="9"/>
      <c r="J47" s="9"/>
    </row>
    <row r="48" spans="1:10" s="6" customFormat="1" x14ac:dyDescent="0.3">
      <c r="A48" s="25" t="s">
        <v>41</v>
      </c>
      <c r="B48" s="66">
        <v>3841640</v>
      </c>
      <c r="C48" s="66">
        <v>3841613</v>
      </c>
      <c r="D48" s="66"/>
      <c r="E48" s="67"/>
      <c r="F48" s="47"/>
      <c r="G48" s="10"/>
      <c r="H48" s="10"/>
      <c r="I48" s="9"/>
      <c r="J48" s="9"/>
    </row>
    <row r="49" spans="1:10" s="6" customFormat="1" x14ac:dyDescent="0.3">
      <c r="A49" s="25" t="s">
        <v>42</v>
      </c>
      <c r="B49" s="66">
        <v>1813351</v>
      </c>
      <c r="C49" s="66">
        <v>1749542</v>
      </c>
      <c r="D49" s="66">
        <v>72694</v>
      </c>
      <c r="E49" s="67"/>
      <c r="F49" s="47"/>
      <c r="G49" s="10"/>
      <c r="H49" s="10"/>
      <c r="I49" s="9"/>
      <c r="J49" s="9"/>
    </row>
    <row r="50" spans="1:10" s="6" customFormat="1" x14ac:dyDescent="0.3">
      <c r="A50" s="25" t="s">
        <v>36</v>
      </c>
      <c r="B50" s="66">
        <v>408760</v>
      </c>
      <c r="C50" s="66">
        <v>410400</v>
      </c>
      <c r="D50" s="66">
        <v>7845</v>
      </c>
      <c r="E50" s="67"/>
      <c r="F50" s="47"/>
      <c r="G50" s="10"/>
      <c r="H50" s="10"/>
      <c r="I50" s="9"/>
      <c r="J50" s="9"/>
    </row>
    <row r="51" spans="1:10" s="6" customFormat="1" x14ac:dyDescent="0.3">
      <c r="A51" s="25" t="s">
        <v>37</v>
      </c>
      <c r="B51" s="66">
        <v>748876</v>
      </c>
      <c r="C51" s="66">
        <v>740972</v>
      </c>
      <c r="D51" s="66">
        <v>20128</v>
      </c>
      <c r="E51" s="67"/>
      <c r="F51" s="47"/>
      <c r="G51" s="10"/>
      <c r="H51" s="10"/>
      <c r="I51" s="9"/>
      <c r="J51" s="9"/>
    </row>
    <row r="52" spans="1:10" s="6" customFormat="1" x14ac:dyDescent="0.3">
      <c r="A52" s="25" t="s">
        <v>38</v>
      </c>
      <c r="B52" s="66">
        <v>1634579</v>
      </c>
      <c r="C52" s="66">
        <v>1427888</v>
      </c>
      <c r="D52" s="66">
        <f>363+205555</f>
        <v>205918</v>
      </c>
      <c r="E52" s="67"/>
      <c r="F52" s="47"/>
      <c r="G52" s="10"/>
      <c r="H52" s="10"/>
      <c r="I52" s="9"/>
      <c r="J52" s="9"/>
    </row>
    <row r="53" spans="1:10" s="6" customFormat="1" ht="16.2" thickBot="1" x14ac:dyDescent="0.35">
      <c r="A53" s="100" t="s">
        <v>43</v>
      </c>
      <c r="B53" s="101">
        <v>683646</v>
      </c>
      <c r="C53" s="101">
        <v>683674</v>
      </c>
      <c r="D53" s="101"/>
      <c r="E53" s="102"/>
      <c r="F53" s="47"/>
      <c r="G53" s="10"/>
      <c r="H53" s="10"/>
      <c r="I53" s="9"/>
      <c r="J53" s="9"/>
    </row>
    <row r="54" spans="1:10" s="6" customFormat="1" ht="16.2" thickBot="1" x14ac:dyDescent="0.35">
      <c r="A54" s="32" t="s">
        <v>23</v>
      </c>
      <c r="B54" s="76">
        <f>SUM(B48:B53)</f>
        <v>9130852</v>
      </c>
      <c r="C54" s="76">
        <f>SUM(C48:C53)</f>
        <v>8854089</v>
      </c>
      <c r="D54" s="76">
        <f>SUM(D48:D53)</f>
        <v>306585</v>
      </c>
      <c r="E54" s="77">
        <f>SUM(E48:E52)</f>
        <v>0</v>
      </c>
      <c r="F54" s="79"/>
    </row>
    <row r="55" spans="1:10" s="55" customFormat="1" ht="16.2" thickBot="1" x14ac:dyDescent="0.35">
      <c r="A55" s="89" t="s">
        <v>39</v>
      </c>
      <c r="B55" s="90"/>
      <c r="C55" s="90"/>
      <c r="D55" s="90">
        <f>B49+B50+B51+B52-C49-C50-C51-C52-D49-D50-D51-D52-E52</f>
        <v>-29821</v>
      </c>
      <c r="E55" s="91"/>
      <c r="F55" s="107"/>
    </row>
    <row r="56" spans="1:10" s="1" customFormat="1" ht="16.2" x14ac:dyDescent="0.3">
      <c r="A56" s="116" t="s">
        <v>79</v>
      </c>
      <c r="B56" s="117"/>
      <c r="C56" s="117"/>
      <c r="D56" s="79" t="s">
        <v>40</v>
      </c>
      <c r="E56" s="92">
        <v>7962.8</v>
      </c>
      <c r="F56" s="14"/>
      <c r="G56" s="6"/>
      <c r="H56" s="6"/>
    </row>
    <row r="57" spans="1:10" s="6" customFormat="1" ht="16.2" x14ac:dyDescent="0.3">
      <c r="A57" s="116" t="s">
        <v>80</v>
      </c>
      <c r="B57" s="117"/>
      <c r="C57" s="117"/>
      <c r="D57" s="79" t="s">
        <v>40</v>
      </c>
      <c r="E57" s="92">
        <v>7529.74</v>
      </c>
      <c r="F57" s="10"/>
      <c r="G57" s="93"/>
    </row>
    <row r="58" spans="1:10" s="6" customFormat="1" ht="15" customHeight="1" x14ac:dyDescent="0.3">
      <c r="A58" s="116" t="s">
        <v>84</v>
      </c>
      <c r="B58" s="127"/>
      <c r="C58" s="127"/>
      <c r="D58" s="79" t="s">
        <v>40</v>
      </c>
      <c r="E58" s="92">
        <v>4615.07</v>
      </c>
      <c r="F58" s="10"/>
      <c r="G58" s="93"/>
    </row>
    <row r="59" spans="1:10" s="1" customFormat="1" ht="16.2" x14ac:dyDescent="0.3">
      <c r="A59" s="94" t="s">
        <v>81</v>
      </c>
      <c r="B59" s="95"/>
      <c r="C59" s="95"/>
      <c r="D59" s="96" t="s">
        <v>40</v>
      </c>
      <c r="E59" s="97">
        <f>E57-E58</f>
        <v>2914.67</v>
      </c>
      <c r="F59" s="10"/>
      <c r="G59" s="93"/>
    </row>
    <row r="60" spans="1:10" s="1" customFormat="1" x14ac:dyDescent="0.3">
      <c r="A60" s="16" t="s">
        <v>9</v>
      </c>
      <c r="B60" s="14"/>
      <c r="C60" s="14"/>
      <c r="D60" s="14"/>
      <c r="E60" s="14"/>
      <c r="F60" s="14"/>
      <c r="G60" s="6"/>
      <c r="H60" s="6"/>
    </row>
  </sheetData>
  <mergeCells count="7">
    <mergeCell ref="A58:C58"/>
    <mergeCell ref="A57:C57"/>
    <mergeCell ref="B46:B47"/>
    <mergeCell ref="A45:E45"/>
    <mergeCell ref="A37:C37"/>
    <mergeCell ref="C46:E46"/>
    <mergeCell ref="A56:C56"/>
  </mergeCells>
  <pageMargins left="0.51181102362204722" right="0.31496062992125984" top="0.35433070866141736" bottom="0.35433070866141736" header="0.31496062992125984" footer="0.31496062992125984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Oksana</cp:lastModifiedBy>
  <cp:lastPrinted>2021-02-25T07:32:30Z</cp:lastPrinted>
  <dcterms:created xsi:type="dcterms:W3CDTF">2016-04-22T06:39:22Z</dcterms:created>
  <dcterms:modified xsi:type="dcterms:W3CDTF">2021-03-12T10:36:29Z</dcterms:modified>
</cp:coreProperties>
</file>