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\Desktop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5" i="1" l="1"/>
  <c r="E14" i="1" l="1"/>
  <c r="D38" i="1" l="1"/>
  <c r="E18" i="1" l="1"/>
  <c r="E20" i="1" l="1"/>
  <c r="E17" i="1" l="1"/>
  <c r="D37" i="1" l="1"/>
  <c r="E57" i="1" l="1"/>
  <c r="D52" i="1" l="1"/>
  <c r="D53" i="1"/>
  <c r="E32" i="1" l="1"/>
  <c r="D32" i="1" s="1"/>
  <c r="E33" i="1"/>
  <c r="E52" i="1" l="1"/>
  <c r="C52" i="1"/>
  <c r="B52" i="1"/>
  <c r="D13" i="1" l="1"/>
  <c r="C41" i="1" l="1"/>
  <c r="A41" i="1" l="1"/>
  <c r="D11" i="1" l="1"/>
  <c r="D15" i="1"/>
  <c r="E16" i="1"/>
  <c r="D12" i="1"/>
  <c r="D10" i="1"/>
  <c r="E8" i="1"/>
  <c r="D40" i="1"/>
  <c r="D9" i="1" l="1"/>
  <c r="D17" i="1"/>
  <c r="E9" i="1" l="1"/>
  <c r="E34" i="1" s="1"/>
  <c r="E41" i="1" s="1"/>
  <c r="D42" i="1" s="1"/>
  <c r="D34" i="1"/>
</calcChain>
</file>

<file path=xl/sharedStrings.xml><?xml version="1.0" encoding="utf-8"?>
<sst xmlns="http://schemas.openxmlformats.org/spreadsheetml/2006/main" count="122" uniqueCount="80">
  <si>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</si>
  <si>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</si>
  <si>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</si>
  <si>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</si>
  <si>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</si>
  <si>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</si>
  <si>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</si>
  <si>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</si>
  <si>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</si>
  <si>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</si>
  <si>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</si>
  <si>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</si>
  <si>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</si>
  <si>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</si>
  <si>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д.3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</si>
  <si>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</si>
  <si>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</si>
  <si>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</si>
  <si>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</si>
  <si>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</si>
  <si>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</si>
  <si>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</si>
  <si>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Площадь дома, м2</t>
  </si>
  <si>
    <t>Ресурсоснабжающая организация (РСО)</t>
  </si>
  <si>
    <t>ИТОГО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</si>
  <si>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</si>
  <si>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</si>
  <si>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</si>
  <si>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</si>
  <si>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</si>
  <si>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</si>
  <si>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</si>
  <si>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Получено средств от сдачи металлолома</t>
  </si>
  <si>
    <t>октябрь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</si>
  <si>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</si>
  <si>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</si>
  <si>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</si>
  <si>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</si>
  <si>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</si>
  <si>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</si>
  <si>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</si>
  <si>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</si>
  <si>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</si>
  <si>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Израсходовано на капремонт со спецсчета в 2018 г (Замена нижней разводки ХГВС, ОДПУ ХВС)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</si>
  <si>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</si>
  <si>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</si>
  <si>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</si>
  <si>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</si>
  <si>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</si>
  <si>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</si>
  <si>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7.обслуживание спецсчета</t>
  </si>
  <si>
    <t>руб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</si>
  <si>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</si>
  <si>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сентябрь</t>
  </si>
  <si>
    <t>в теч.года</t>
  </si>
  <si>
    <t>работы по подготовке к отопительному сезону</t>
  </si>
  <si>
    <t>ноябрь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</si>
  <si>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</si>
  <si>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</si>
  <si>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ремонт и обследование лифтов п.2,6,7,8</t>
  </si>
  <si>
    <t>май</t>
  </si>
  <si>
    <t>*дератизация,дезинсекция мест общего пользования</t>
  </si>
  <si>
    <t>Замена нижней разводки канализации п.5</t>
  </si>
  <si>
    <t>август</t>
  </si>
  <si>
    <t>ремонт мягкой кровли  кв.73</t>
  </si>
  <si>
    <t>косметический ремонт п.5</t>
  </si>
  <si>
    <t>установка нового дверного полотна п.5</t>
  </si>
  <si>
    <t>замена мусороприемных клапанов п.5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</si>
  <si>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</si>
  <si>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</si>
  <si>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Остаток средств на спецсчете на 01.01.2021 г</t>
  </si>
  <si>
    <t>установка пластиковых окон п.1-1 шт</t>
  </si>
  <si>
    <t>работа на общедомовой системе отопления</t>
  </si>
  <si>
    <t>ремонт вала якоря электродвигателя лифта  п.4</t>
  </si>
  <si>
    <t>установка энергосберегающих светильников 10 шт п.5</t>
  </si>
  <si>
    <t>дезинфекция заключительная (коронавирус) по предписанию Роспотребнадзора п.1,3-8</t>
  </si>
  <si>
    <t>июнь,дек</t>
  </si>
  <si>
    <t>работы на общедомовой системе канализации кв.178,15, п.4</t>
  </si>
  <si>
    <t>март,дек</t>
  </si>
  <si>
    <t>ремонт и восстановление межпанельных швов кв. 68,129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</si>
</sst>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/>
    <xf numFmtId="0" fontId="4" fillId="0" borderId="0" xfId="0" applyFont="1" applyFill="1"/>
    <xf numFmtId="0" fontId="4" fillId="0" borderId="0" xfId="0" applyFont="1"/>
    <xf numFmtId="0" fontId="5" fillId="0" borderId="0" xfId="0" applyFont="1" applyFill="1" applyAlignment="1">
      <alignment horizontal="center" vertical="top"/>
    </xf>
    <xf numFmtId="1" fontId="3" fillId="0" borderId="0" xfId="0" applyNumberFormat="1" applyFont="1" applyFill="1"/>
    <xf numFmtId="0" fontId="7" fillId="0" borderId="0" xfId="0" applyFont="1" applyFill="1" applyAlignment="1">
      <alignment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/>
    <xf numFmtId="0" fontId="7" fillId="0" borderId="0" xfId="0" applyFont="1" applyFill="1" applyAlignment="1">
      <alignment vertical="top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7" fillId="0" borderId="2" xfId="0" applyNumberFormat="1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2" fillId="0" borderId="0" xfId="0" applyFont="1" applyFill="1" applyBorder="1"/>
    <xf numFmtId="0" fontId="7" fillId="0" borderId="1" xfId="0" applyFont="1" applyFill="1" applyBorder="1" applyAlignment="1">
      <alignment vertical="top" wrapText="1"/>
    </xf>
    <xf numFmtId="0" fontId="8" fillId="0" borderId="20" xfId="0" applyFont="1" applyFill="1" applyBorder="1" applyAlignment="1">
      <alignment vertical="top" wrapText="1"/>
    </xf>
    <xf numFmtId="2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0" fillId="0" borderId="0" xfId="0" applyFont="1" applyFill="1"/>
    <xf numFmtId="0" fontId="6" fillId="0" borderId="0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2" fontId="6" fillId="2" borderId="7" xfId="0" applyNumberFormat="1" applyFont="1" applyFill="1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8" fillId="0" borderId="19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1" fontId="8" fillId="0" borderId="0" xfId="0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vertical="top"/>
    </xf>
    <xf numFmtId="1" fontId="7" fillId="0" borderId="0" xfId="0" applyNumberFormat="1" applyFont="1" applyFill="1" applyAlignment="1">
      <alignment vertical="top"/>
    </xf>
    <xf numFmtId="1" fontId="6" fillId="0" borderId="0" xfId="0" applyNumberFormat="1" applyFont="1" applyFill="1" applyBorder="1" applyAlignment="1">
      <alignment vertical="top"/>
    </xf>
    <xf numFmtId="0" fontId="8" fillId="0" borderId="10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20" xfId="0" applyFont="1" applyFill="1" applyBorder="1" applyAlignment="1">
      <alignment horizontal="center" vertical="top" wrapText="1"/>
    </xf>
    <xf numFmtId="0" fontId="11" fillId="0" borderId="0" xfId="0" applyFont="1" applyFill="1"/>
    <xf numFmtId="0" fontId="12" fillId="0" borderId="0" xfId="0" applyFont="1" applyFill="1"/>
    <xf numFmtId="0" fontId="8" fillId="0" borderId="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12" fillId="0" borderId="0" xfId="0" applyFont="1" applyFill="1" applyBorder="1"/>
    <xf numFmtId="0" fontId="8" fillId="0" borderId="11" xfId="0" applyFont="1" applyFill="1" applyBorder="1" applyAlignment="1">
      <alignment horizontal="center" vertical="top" wrapText="1"/>
    </xf>
    <xf numFmtId="0" fontId="13" fillId="0" borderId="0" xfId="0" applyFont="1" applyFill="1"/>
    <xf numFmtId="0" fontId="14" fillId="0" borderId="0" xfId="0" applyFont="1" applyFill="1"/>
    <xf numFmtId="165" fontId="7" fillId="0" borderId="1" xfId="1" applyNumberFormat="1" applyFont="1" applyFill="1" applyBorder="1" applyAlignment="1">
      <alignment vertical="top"/>
    </xf>
    <xf numFmtId="165" fontId="7" fillId="0" borderId="3" xfId="1" applyNumberFormat="1" applyFont="1" applyFill="1" applyBorder="1" applyAlignment="1">
      <alignment vertical="top"/>
    </xf>
    <xf numFmtId="165" fontId="7" fillId="0" borderId="3" xfId="1" applyNumberFormat="1" applyFont="1" applyFill="1" applyBorder="1" applyAlignment="1">
      <alignment vertical="top" wrapText="1"/>
    </xf>
    <xf numFmtId="165" fontId="6" fillId="2" borderId="8" xfId="1" applyNumberFormat="1" applyFont="1" applyFill="1" applyBorder="1" applyAlignment="1">
      <alignment vertical="top" wrapText="1"/>
    </xf>
    <xf numFmtId="165" fontId="8" fillId="0" borderId="21" xfId="1" applyNumberFormat="1" applyFont="1" applyFill="1" applyBorder="1" applyAlignment="1">
      <alignment vertical="top" wrapText="1"/>
    </xf>
    <xf numFmtId="165" fontId="8" fillId="0" borderId="3" xfId="1" applyNumberFormat="1" applyFont="1" applyFill="1" applyBorder="1" applyAlignment="1">
      <alignment vertical="top" wrapText="1"/>
    </xf>
    <xf numFmtId="165" fontId="8" fillId="0" borderId="12" xfId="1" applyNumberFormat="1" applyFont="1" applyFill="1" applyBorder="1" applyAlignment="1">
      <alignment vertical="top" wrapText="1"/>
    </xf>
    <xf numFmtId="165" fontId="8" fillId="0" borderId="11" xfId="1" applyNumberFormat="1" applyFont="1" applyFill="1" applyBorder="1" applyAlignment="1">
      <alignment vertical="top" wrapText="1"/>
    </xf>
    <xf numFmtId="0" fontId="10" fillId="2" borderId="13" xfId="0" applyFont="1" applyFill="1" applyBorder="1" applyAlignment="1">
      <alignment vertical="top" wrapText="1"/>
    </xf>
    <xf numFmtId="0" fontId="10" fillId="2" borderId="14" xfId="0" applyFont="1" applyFill="1" applyBorder="1" applyAlignment="1">
      <alignment vertical="top" wrapText="1"/>
    </xf>
    <xf numFmtId="0" fontId="8" fillId="2" borderId="14" xfId="0" applyFont="1" applyFill="1" applyBorder="1" applyAlignment="1">
      <alignment horizontal="center" vertical="top" wrapText="1"/>
    </xf>
    <xf numFmtId="165" fontId="10" fillId="2" borderId="14" xfId="1" applyNumberFormat="1" applyFont="1" applyFill="1" applyBorder="1" applyAlignment="1">
      <alignment vertical="top" wrapText="1"/>
    </xf>
    <xf numFmtId="165" fontId="10" fillId="2" borderId="15" xfId="1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2" fontId="7" fillId="0" borderId="18" xfId="0" applyNumberFormat="1" applyFont="1" applyFill="1" applyBorder="1" applyAlignment="1">
      <alignment vertical="top" wrapText="1"/>
    </xf>
    <xf numFmtId="165" fontId="6" fillId="0" borderId="14" xfId="1" applyNumberFormat="1" applyFont="1" applyFill="1" applyBorder="1" applyAlignment="1">
      <alignment vertical="top"/>
    </xf>
    <xf numFmtId="165" fontId="6" fillId="0" borderId="15" xfId="1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top"/>
    </xf>
    <xf numFmtId="0" fontId="7" fillId="0" borderId="11" xfId="0" applyFont="1" applyFill="1" applyBorder="1" applyAlignment="1">
      <alignment vertical="top" wrapText="1"/>
    </xf>
    <xf numFmtId="0" fontId="7" fillId="0" borderId="11" xfId="0" applyFont="1" applyFill="1" applyBorder="1" applyAlignment="1">
      <alignment horizontal="center" vertical="top" wrapText="1"/>
    </xf>
    <xf numFmtId="165" fontId="7" fillId="0" borderId="12" xfId="1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vertical="top" wrapText="1"/>
    </xf>
    <xf numFmtId="1" fontId="6" fillId="2" borderId="14" xfId="0" applyNumberFormat="1" applyFont="1" applyFill="1" applyBorder="1" applyAlignment="1">
      <alignment vertical="top" wrapText="1"/>
    </xf>
    <xf numFmtId="165" fontId="6" fillId="2" borderId="15" xfId="1" applyNumberFormat="1" applyFont="1" applyFill="1" applyBorder="1" applyAlignment="1">
      <alignment vertical="top" wrapText="1"/>
    </xf>
    <xf numFmtId="0" fontId="8" fillId="0" borderId="22" xfId="0" applyFont="1" applyFill="1" applyBorder="1" applyAlignment="1">
      <alignment vertical="top" wrapText="1"/>
    </xf>
    <xf numFmtId="165" fontId="8" fillId="0" borderId="23" xfId="1" applyNumberFormat="1" applyFont="1" applyFill="1" applyBorder="1" applyAlignment="1">
      <alignment vertical="top"/>
    </xf>
    <xf numFmtId="165" fontId="8" fillId="0" borderId="24" xfId="1" applyNumberFormat="1" applyFont="1" applyFill="1" applyBorder="1" applyAlignment="1">
      <alignment vertical="top"/>
    </xf>
    <xf numFmtId="166" fontId="10" fillId="0" borderId="0" xfId="1" applyNumberFormat="1" applyFont="1" applyFill="1" applyAlignment="1">
      <alignment vertical="top" wrapText="1"/>
    </xf>
    <xf numFmtId="0" fontId="8" fillId="0" borderId="0" xfId="0" applyFont="1" applyFill="1"/>
    <xf numFmtId="0" fontId="8" fillId="0" borderId="0" xfId="0" applyFont="1"/>
    <xf numFmtId="0" fontId="12" fillId="0" borderId="0" xfId="0" applyFont="1"/>
    <xf numFmtId="0" fontId="7" fillId="0" borderId="1" xfId="0" applyFont="1" applyFill="1" applyBorder="1" applyAlignment="1">
      <alignment horizontal="center" vertical="top" wrapText="1"/>
    </xf>
    <xf numFmtId="2" fontId="7" fillId="0" borderId="11" xfId="0" applyNumberFormat="1" applyFont="1" applyFill="1" applyBorder="1" applyAlignment="1">
      <alignment vertical="top" wrapText="1"/>
    </xf>
    <xf numFmtId="165" fontId="7" fillId="0" borderId="17" xfId="1" applyNumberFormat="1" applyFont="1" applyFill="1" applyBorder="1" applyAlignment="1">
      <alignment vertical="top" wrapText="1"/>
    </xf>
    <xf numFmtId="165" fontId="8" fillId="0" borderId="1" xfId="1" applyNumberFormat="1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8" fillId="2" borderId="0" xfId="0" applyFont="1" applyFill="1" applyAlignment="1">
      <alignment vertical="top" wrapText="1"/>
    </xf>
    <xf numFmtId="166" fontId="10" fillId="2" borderId="0" xfId="1" applyNumberFormat="1" applyFont="1" applyFill="1" applyAlignment="1">
      <alignment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top" wrapText="1"/>
    </xf>
    <xf numFmtId="165" fontId="7" fillId="0" borderId="4" xfId="1" applyNumberFormat="1" applyFont="1" applyFill="1" applyBorder="1" applyAlignment="1">
      <alignment vertical="top"/>
    </xf>
    <xf numFmtId="165" fontId="7" fillId="0" borderId="5" xfId="1" applyNumberFormat="1" applyFont="1" applyFill="1" applyBorder="1" applyAlignment="1">
      <alignment vertical="top"/>
    </xf>
    <xf numFmtId="0" fontId="7" fillId="0" borderId="18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0" fillId="0" borderId="0" xfId="0" applyFill="1" applyBorder="1"/>
    <xf numFmtId="1" fontId="7" fillId="0" borderId="0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22" xfId="0" applyFont="1" applyFill="1" applyBorder="1" applyAlignment="1">
      <alignment vertical="top" wrapText="1"/>
    </xf>
    <xf numFmtId="0" fontId="7" fillId="0" borderId="23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top" wrapText="1"/>
    </xf>
    <xf numFmtId="1" fontId="7" fillId="0" borderId="4" xfId="0" applyNumberFormat="1" applyFont="1" applyFill="1" applyBorder="1" applyAlignment="1">
      <alignment vertical="top" wrapText="1"/>
    </xf>
    <xf numFmtId="165" fontId="7" fillId="0" borderId="5" xfId="1" applyNumberFormat="1" applyFont="1" applyFill="1" applyBorder="1" applyAlignment="1">
      <alignment vertical="top" wrapText="1"/>
    </xf>
    <xf numFmtId="165" fontId="6" fillId="0" borderId="0" xfId="1" applyNumberFormat="1" applyFont="1" applyFill="1" applyAlignment="1">
      <alignment horizontal="right" vertical="top" wrapText="1"/>
    </xf>
    <xf numFmtId="2" fontId="7" fillId="0" borderId="23" xfId="0" applyNumberFormat="1" applyFont="1" applyFill="1" applyBorder="1" applyAlignment="1">
      <alignment vertical="top" wrapText="1"/>
    </xf>
    <xf numFmtId="165" fontId="7" fillId="0" borderId="24" xfId="1" applyNumberFormat="1" applyFont="1" applyFill="1" applyBorder="1" applyAlignment="1">
      <alignment vertical="top" wrapText="1"/>
    </xf>
    <xf numFmtId="165" fontId="8" fillId="0" borderId="20" xfId="1" applyNumberFormat="1" applyFont="1" applyFill="1" applyBorder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6" fillId="2" borderId="27" xfId="0" applyFont="1" applyFill="1" applyBorder="1" applyAlignment="1">
      <alignment horizontal="center" vertical="top" wrapText="1"/>
    </xf>
    <xf numFmtId="165" fontId="6" fillId="2" borderId="28" xfId="1" applyNumberFormat="1" applyFont="1" applyFill="1" applyBorder="1" applyAlignment="1">
      <alignment horizontal="center" vertical="top" wrapText="1"/>
    </xf>
    <xf numFmtId="2" fontId="6" fillId="2" borderId="14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6" fillId="0" borderId="6" xfId="0" applyNumberFormat="1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6" fillId="2" borderId="26" xfId="0" applyFont="1" applyFill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10" fillId="0" borderId="25" xfId="0" applyFont="1" applyFill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topLeftCell="A34" zoomScale="75" zoomScaleNormal="75" workbookViewId="0">
      <selection activeCell="A45" sqref="A45"/>
    </sheetView>
  </sheetViews>
  <sheetFormatPr defaultRowHeight="17.399999999999999" x14ac:dyDescent="0.35"/>
  <cols>
    <col min="1" max="1" width="81.109375" style="6" customWidth="1"/>
    <col min="2" max="2" width="13.88671875" style="6" customWidth="1"/>
    <col min="3" max="3" width="14" style="6" customWidth="1"/>
    <col min="4" max="4" width="13.5546875" style="6" customWidth="1"/>
    <col min="5" max="5" width="14.33203125" style="6" customWidth="1"/>
    <col min="6" max="6" width="12.88671875" style="6" customWidth="1"/>
    <col min="7" max="8" width="9.109375" style="3"/>
  </cols>
  <sheetData>
    <row r="1" spans="1:10" s="19" customFormat="1" ht="31.2" x14ac:dyDescent="0.35">
      <c r="A1" s="37" t="s">
        <v>10</v>
      </c>
      <c r="B1" s="6"/>
      <c r="C1" s="6">
        <v>2020</v>
      </c>
      <c r="D1" s="38" t="s">
        <v>18</v>
      </c>
      <c r="E1" s="38">
        <v>12</v>
      </c>
      <c r="F1" s="6"/>
      <c r="G1" s="2"/>
      <c r="H1" s="2"/>
    </row>
    <row r="2" spans="1:10" s="19" customFormat="1" ht="16.05" customHeight="1" x14ac:dyDescent="0.35">
      <c r="A2" s="39" t="s">
        <v>14</v>
      </c>
      <c r="B2" s="6"/>
      <c r="C2" s="6"/>
      <c r="D2" s="6"/>
      <c r="E2" s="6"/>
      <c r="F2" s="6"/>
      <c r="G2" s="2"/>
      <c r="H2" s="2"/>
    </row>
    <row r="3" spans="1:10" s="19" customFormat="1" ht="16.05" customHeight="1" x14ac:dyDescent="0.35">
      <c r="A3" s="6" t="s">
        <v>22</v>
      </c>
      <c r="B3" s="6">
        <v>15293.6</v>
      </c>
      <c r="C3" s="6"/>
      <c r="D3" s="6"/>
      <c r="E3" s="6"/>
      <c r="F3" s="6"/>
      <c r="G3" s="2"/>
      <c r="H3" s="2"/>
    </row>
    <row r="4" spans="1:10" s="19" customFormat="1" ht="16.05" customHeight="1" x14ac:dyDescent="0.35">
      <c r="A4" s="6" t="s">
        <v>0</v>
      </c>
      <c r="B4" s="6">
        <v>18.21</v>
      </c>
      <c r="C4" s="6">
        <v>18.28</v>
      </c>
      <c r="D4" s="6"/>
      <c r="E4" s="6"/>
      <c r="F4" s="6"/>
      <c r="G4" s="2"/>
      <c r="H4" s="2"/>
    </row>
    <row r="5" spans="1:10" s="19" customFormat="1" ht="16.05" customHeight="1" x14ac:dyDescent="0.35">
      <c r="A5" s="6" t="s">
        <v>19</v>
      </c>
      <c r="B5" s="120">
        <v>3348411</v>
      </c>
      <c r="C5" s="40"/>
      <c r="D5" s="40"/>
      <c r="E5" s="6"/>
      <c r="F5" s="40"/>
      <c r="G5" s="6"/>
      <c r="H5" s="2"/>
    </row>
    <row r="6" spans="1:10" s="19" customFormat="1" ht="16.05" customHeight="1" thickBot="1" x14ac:dyDescent="0.4">
      <c r="A6" s="6" t="s">
        <v>1</v>
      </c>
      <c r="B6" s="6">
        <v>100</v>
      </c>
      <c r="C6" s="6"/>
      <c r="D6" s="6"/>
      <c r="E6" s="6"/>
      <c r="F6" s="40"/>
      <c r="G6" s="2"/>
      <c r="H6" s="2"/>
    </row>
    <row r="7" spans="1:10" s="20" customFormat="1" ht="62.4" x14ac:dyDescent="0.3">
      <c r="A7" s="7" t="s">
        <v>2</v>
      </c>
      <c r="B7" s="9" t="s">
        <v>11</v>
      </c>
      <c r="C7" s="9" t="s">
        <v>16</v>
      </c>
      <c r="D7" s="9" t="s">
        <v>20</v>
      </c>
      <c r="E7" s="8" t="s">
        <v>17</v>
      </c>
      <c r="F7" s="10"/>
      <c r="G7" s="4"/>
      <c r="H7" s="4"/>
    </row>
    <row r="8" spans="1:10" s="19" customFormat="1" x14ac:dyDescent="0.35">
      <c r="A8" s="11" t="s">
        <v>3</v>
      </c>
      <c r="B8" s="27" t="s">
        <v>12</v>
      </c>
      <c r="C8" s="94" t="s">
        <v>21</v>
      </c>
      <c r="D8" s="12">
        <v>1.06</v>
      </c>
      <c r="E8" s="63">
        <f>D8*B3*E1</f>
        <v>194534.592</v>
      </c>
      <c r="F8" s="6"/>
      <c r="G8" s="2"/>
      <c r="H8" s="2"/>
    </row>
    <row r="9" spans="1:10" s="19" customFormat="1" ht="46.2" customHeight="1" x14ac:dyDescent="0.35">
      <c r="A9" s="11" t="s">
        <v>4</v>
      </c>
      <c r="B9" s="27" t="s">
        <v>12</v>
      </c>
      <c r="C9" s="94" t="s">
        <v>21</v>
      </c>
      <c r="D9" s="12">
        <f>5.75+D10+D11+D12+D13+D14</f>
        <v>7.9506327265435655</v>
      </c>
      <c r="E9" s="63">
        <f>D9*E1*B3</f>
        <v>1459125.56</v>
      </c>
      <c r="F9" s="6"/>
      <c r="G9" s="2"/>
      <c r="H9" s="2"/>
    </row>
    <row r="10" spans="1:10" s="19" customFormat="1" ht="16.05" customHeight="1" x14ac:dyDescent="0.35">
      <c r="A10" s="13" t="s">
        <v>5</v>
      </c>
      <c r="B10" s="27"/>
      <c r="C10" s="94" t="s">
        <v>21</v>
      </c>
      <c r="D10" s="12">
        <f>E10/E1/B3</f>
        <v>6.6694565046816964E-2</v>
      </c>
      <c r="E10" s="63">
        <v>12240</v>
      </c>
      <c r="F10" s="6"/>
      <c r="G10" s="2"/>
      <c r="H10" s="2"/>
    </row>
    <row r="11" spans="1:10" s="19" customFormat="1" ht="16.05" customHeight="1" x14ac:dyDescent="0.35">
      <c r="A11" s="13" t="s">
        <v>6</v>
      </c>
      <c r="B11" s="27"/>
      <c r="C11" s="94" t="s">
        <v>21</v>
      </c>
      <c r="D11" s="12">
        <f>E11/E1/B3</f>
        <v>0.18403122874928074</v>
      </c>
      <c r="E11" s="63">
        <v>33774</v>
      </c>
      <c r="F11" s="6"/>
      <c r="G11" s="2"/>
      <c r="H11" s="2"/>
    </row>
    <row r="12" spans="1:10" s="19" customFormat="1" ht="16.05" customHeight="1" x14ac:dyDescent="0.35">
      <c r="A12" s="13" t="s">
        <v>7</v>
      </c>
      <c r="B12" s="27"/>
      <c r="C12" s="94" t="s">
        <v>21</v>
      </c>
      <c r="D12" s="12">
        <f>E12/B3/E1</f>
        <v>1.8160319785182473</v>
      </c>
      <c r="E12" s="63">
        <v>333284</v>
      </c>
      <c r="F12" s="6"/>
      <c r="G12" s="2"/>
      <c r="H12" s="2"/>
    </row>
    <row r="13" spans="1:10" s="19" customFormat="1" ht="16.05" customHeight="1" x14ac:dyDescent="0.35">
      <c r="A13" s="13" t="s">
        <v>31</v>
      </c>
      <c r="B13" s="27"/>
      <c r="C13" s="94" t="s">
        <v>21</v>
      </c>
      <c r="D13" s="12">
        <f>E13/E1/B3</f>
        <v>8.3874954229220061E-2</v>
      </c>
      <c r="E13" s="63">
        <v>15393</v>
      </c>
      <c r="F13" s="6"/>
      <c r="G13" s="2"/>
      <c r="H13" s="2"/>
    </row>
    <row r="14" spans="1:10" s="109" customFormat="1" ht="16.05" customHeight="1" x14ac:dyDescent="0.3">
      <c r="A14" s="13" t="s">
        <v>61</v>
      </c>
      <c r="B14" s="78"/>
      <c r="C14" s="107" t="s">
        <v>51</v>
      </c>
      <c r="D14" s="12">
        <v>0.05</v>
      </c>
      <c r="E14" s="63">
        <f>D14*E1*B3</f>
        <v>9176.1600000000017</v>
      </c>
      <c r="F14" s="16"/>
      <c r="G14" s="16"/>
      <c r="H14" s="46"/>
      <c r="I14" s="108"/>
      <c r="J14" s="108"/>
    </row>
    <row r="15" spans="1:10" s="19" customFormat="1" ht="46.8" x14ac:dyDescent="0.35">
      <c r="A15" s="11" t="s">
        <v>52</v>
      </c>
      <c r="B15" s="27" t="s">
        <v>12</v>
      </c>
      <c r="C15" s="94" t="s">
        <v>21</v>
      </c>
      <c r="D15" s="12">
        <f>E15/E1/B3</f>
        <v>6.1372077208767069</v>
      </c>
      <c r="E15" s="63">
        <f>26000*3.61*E1</f>
        <v>1126320</v>
      </c>
      <c r="F15" s="6"/>
      <c r="G15" s="2"/>
      <c r="H15" s="2"/>
    </row>
    <row r="16" spans="1:10" s="19" customFormat="1" ht="31.8" thickBot="1" x14ac:dyDescent="0.4">
      <c r="A16" s="112" t="s">
        <v>47</v>
      </c>
      <c r="B16" s="80" t="s">
        <v>12</v>
      </c>
      <c r="C16" s="81" t="s">
        <v>21</v>
      </c>
      <c r="D16" s="95">
        <v>0.51</v>
      </c>
      <c r="E16" s="82">
        <f>D16*E1*B3</f>
        <v>93596.832000000009</v>
      </c>
      <c r="F16" s="6"/>
      <c r="G16" s="2"/>
      <c r="H16" s="2"/>
    </row>
    <row r="17" spans="1:10" s="19" customFormat="1" x14ac:dyDescent="0.35">
      <c r="A17" s="33" t="s">
        <v>48</v>
      </c>
      <c r="B17" s="34"/>
      <c r="C17" s="34"/>
      <c r="D17" s="35">
        <f>E17/E1/B3</f>
        <v>2.2607600020051963</v>
      </c>
      <c r="E17" s="64">
        <f>E18+E19+E31+E20+E21+E22+E23+E24+E25+E26+E27+E30+E28+E29</f>
        <v>414901.91000000003</v>
      </c>
      <c r="F17" s="6"/>
      <c r="G17" s="2"/>
      <c r="H17" s="2"/>
    </row>
    <row r="18" spans="1:10" s="31" customFormat="1" ht="16.05" customHeight="1" x14ac:dyDescent="0.35">
      <c r="A18" s="11" t="s">
        <v>77</v>
      </c>
      <c r="B18" s="27" t="s">
        <v>78</v>
      </c>
      <c r="C18" s="111" t="s">
        <v>21</v>
      </c>
      <c r="D18" s="14"/>
      <c r="E18" s="63">
        <f>3690.52+1888.08+2347.05</f>
        <v>7925.6500000000005</v>
      </c>
      <c r="F18" s="6"/>
      <c r="G18" s="2"/>
      <c r="H18" s="2"/>
    </row>
    <row r="19" spans="1:10" s="31" customFormat="1" ht="16.05" customHeight="1" x14ac:dyDescent="0.35">
      <c r="A19" s="11" t="s">
        <v>59</v>
      </c>
      <c r="B19" s="27" t="s">
        <v>60</v>
      </c>
      <c r="C19" s="111" t="s">
        <v>21</v>
      </c>
      <c r="D19" s="14"/>
      <c r="E19" s="63">
        <v>48000</v>
      </c>
      <c r="F19" s="6"/>
      <c r="G19" s="2"/>
      <c r="H19" s="2"/>
    </row>
    <row r="20" spans="1:10" s="31" customFormat="1" ht="16.05" customHeight="1" x14ac:dyDescent="0.35">
      <c r="A20" s="11" t="s">
        <v>79</v>
      </c>
      <c r="B20" s="27" t="s">
        <v>76</v>
      </c>
      <c r="C20" s="111" t="s">
        <v>21</v>
      </c>
      <c r="D20" s="14"/>
      <c r="E20" s="63">
        <f>1850+3700</f>
        <v>5550</v>
      </c>
      <c r="F20" s="6"/>
      <c r="G20" s="2"/>
      <c r="H20" s="2"/>
    </row>
    <row r="21" spans="1:10" s="31" customFormat="1" ht="16.05" customHeight="1" x14ac:dyDescent="0.35">
      <c r="A21" s="11" t="s">
        <v>62</v>
      </c>
      <c r="B21" s="27" t="s">
        <v>63</v>
      </c>
      <c r="C21" s="111" t="s">
        <v>21</v>
      </c>
      <c r="D21" s="14"/>
      <c r="E21" s="63">
        <v>62312.7</v>
      </c>
      <c r="F21" s="6"/>
      <c r="G21" s="2"/>
      <c r="H21" s="2"/>
    </row>
    <row r="22" spans="1:10" s="31" customFormat="1" ht="16.05" customHeight="1" x14ac:dyDescent="0.35">
      <c r="A22" s="11" t="s">
        <v>55</v>
      </c>
      <c r="B22" s="27" t="s">
        <v>63</v>
      </c>
      <c r="C22" s="111" t="s">
        <v>21</v>
      </c>
      <c r="D22" s="14"/>
      <c r="E22" s="63">
        <v>13568.96</v>
      </c>
      <c r="F22" s="6"/>
      <c r="G22" s="2"/>
      <c r="H22" s="2"/>
    </row>
    <row r="23" spans="1:10" s="31" customFormat="1" ht="16.05" customHeight="1" x14ac:dyDescent="0.35">
      <c r="A23" s="11" t="s">
        <v>64</v>
      </c>
      <c r="B23" s="27" t="s">
        <v>63</v>
      </c>
      <c r="C23" s="111" t="s">
        <v>21</v>
      </c>
      <c r="D23" s="14"/>
      <c r="E23" s="63">
        <v>9123.27</v>
      </c>
      <c r="F23" s="6"/>
      <c r="G23" s="2"/>
      <c r="H23" s="2"/>
    </row>
    <row r="24" spans="1:10" s="31" customFormat="1" ht="16.05" customHeight="1" x14ac:dyDescent="0.35">
      <c r="A24" s="11" t="s">
        <v>65</v>
      </c>
      <c r="B24" s="27" t="s">
        <v>53</v>
      </c>
      <c r="C24" s="111" t="s">
        <v>21</v>
      </c>
      <c r="D24" s="14"/>
      <c r="E24" s="63">
        <v>148034.17000000001</v>
      </c>
      <c r="F24" s="6"/>
      <c r="G24" s="2"/>
      <c r="H24" s="2"/>
    </row>
    <row r="25" spans="1:10" s="31" customFormat="1" ht="16.05" customHeight="1" x14ac:dyDescent="0.35">
      <c r="A25" s="11" t="s">
        <v>74</v>
      </c>
      <c r="B25" s="27" t="s">
        <v>53</v>
      </c>
      <c r="C25" s="111" t="s">
        <v>21</v>
      </c>
      <c r="D25" s="14"/>
      <c r="E25" s="63">
        <v>11100.06</v>
      </c>
      <c r="F25" s="6"/>
      <c r="G25" s="2"/>
      <c r="H25" s="2"/>
    </row>
    <row r="26" spans="1:10" s="31" customFormat="1" ht="16.05" customHeight="1" x14ac:dyDescent="0.35">
      <c r="A26" s="11" t="s">
        <v>66</v>
      </c>
      <c r="B26" s="27" t="s">
        <v>53</v>
      </c>
      <c r="C26" s="111" t="s">
        <v>21</v>
      </c>
      <c r="D26" s="14"/>
      <c r="E26" s="63">
        <v>2932.63</v>
      </c>
      <c r="F26" s="6"/>
      <c r="G26" s="2"/>
      <c r="H26" s="2"/>
    </row>
    <row r="27" spans="1:10" s="31" customFormat="1" ht="16.05" customHeight="1" x14ac:dyDescent="0.35">
      <c r="A27" s="11" t="s">
        <v>67</v>
      </c>
      <c r="B27" s="27" t="s">
        <v>33</v>
      </c>
      <c r="C27" s="111" t="s">
        <v>21</v>
      </c>
      <c r="D27" s="14"/>
      <c r="E27" s="63">
        <v>20416.64</v>
      </c>
      <c r="F27" s="6"/>
      <c r="G27" s="2"/>
      <c r="H27" s="2"/>
    </row>
    <row r="28" spans="1:10" s="31" customFormat="1" ht="16.05" customHeight="1" x14ac:dyDescent="0.35">
      <c r="A28" s="11" t="s">
        <v>73</v>
      </c>
      <c r="B28" s="27" t="s">
        <v>33</v>
      </c>
      <c r="C28" s="111" t="s">
        <v>21</v>
      </c>
      <c r="D28" s="14"/>
      <c r="E28" s="63">
        <v>8176</v>
      </c>
      <c r="F28" s="6"/>
      <c r="G28" s="2"/>
      <c r="H28" s="2"/>
    </row>
    <row r="29" spans="1:10" s="31" customFormat="1" ht="16.05" customHeight="1" x14ac:dyDescent="0.35">
      <c r="A29" s="11" t="s">
        <v>71</v>
      </c>
      <c r="B29" s="27" t="s">
        <v>56</v>
      </c>
      <c r="C29" s="111" t="s">
        <v>51</v>
      </c>
      <c r="D29" s="14"/>
      <c r="E29" s="63">
        <v>8345.14</v>
      </c>
      <c r="F29" s="6"/>
      <c r="G29" s="2"/>
      <c r="H29" s="2"/>
    </row>
    <row r="30" spans="1:10" s="31" customFormat="1" ht="16.05" customHeight="1" thickBot="1" x14ac:dyDescent="0.4">
      <c r="A30" s="115" t="s">
        <v>72</v>
      </c>
      <c r="B30" s="116" t="s">
        <v>56</v>
      </c>
      <c r="C30" s="117" t="s">
        <v>51</v>
      </c>
      <c r="D30" s="118"/>
      <c r="E30" s="119">
        <v>3416.69</v>
      </c>
      <c r="F30" s="6"/>
      <c r="G30" s="2"/>
      <c r="H30" s="2"/>
    </row>
    <row r="31" spans="1:10" s="31" customFormat="1" ht="16.05" customHeight="1" x14ac:dyDescent="0.35">
      <c r="A31" s="83" t="s">
        <v>75</v>
      </c>
      <c r="B31" s="27" t="s">
        <v>54</v>
      </c>
      <c r="C31" s="111" t="s">
        <v>21</v>
      </c>
      <c r="D31" s="14"/>
      <c r="E31" s="63">
        <v>66000</v>
      </c>
      <c r="F31" s="6"/>
      <c r="G31" s="2"/>
      <c r="H31" s="2"/>
    </row>
    <row r="32" spans="1:10" s="26" customFormat="1" ht="16.2" thickBot="1" x14ac:dyDescent="0.35">
      <c r="A32" s="113" t="s">
        <v>49</v>
      </c>
      <c r="B32" s="114"/>
      <c r="C32" s="114" t="s">
        <v>21</v>
      </c>
      <c r="D32" s="121">
        <f>E32/E1/B3</f>
        <v>0.6592424826942862</v>
      </c>
      <c r="E32" s="122">
        <f>D52+D53</f>
        <v>120986.29000000004</v>
      </c>
      <c r="F32" s="32"/>
      <c r="G32" s="30"/>
      <c r="H32" s="25"/>
      <c r="I32" s="25"/>
      <c r="J32" s="25"/>
    </row>
    <row r="33" spans="1:10" s="26" customFormat="1" ht="16.2" thickBot="1" x14ac:dyDescent="0.35">
      <c r="A33" s="23" t="s">
        <v>50</v>
      </c>
      <c r="B33" s="106" t="s">
        <v>12</v>
      </c>
      <c r="C33" s="24" t="s">
        <v>21</v>
      </c>
      <c r="D33" s="75">
        <v>0.2</v>
      </c>
      <c r="E33" s="96">
        <f>D33*E1*B3</f>
        <v>36704.640000000007</v>
      </c>
      <c r="F33" s="32"/>
      <c r="G33" s="30"/>
      <c r="H33" s="25"/>
      <c r="I33" s="25"/>
      <c r="J33" s="25"/>
    </row>
    <row r="34" spans="1:10" s="19" customFormat="1" ht="18" thickBot="1" x14ac:dyDescent="0.4">
      <c r="A34" s="84" t="s">
        <v>8</v>
      </c>
      <c r="B34" s="85"/>
      <c r="C34" s="85"/>
      <c r="D34" s="127">
        <f>D8+D9+D15+D16+D17+D32+D33</f>
        <v>18.777842932119754</v>
      </c>
      <c r="E34" s="86">
        <f>E8+E9+E15+E16+E17+E32+E33</f>
        <v>3446169.824</v>
      </c>
      <c r="F34" s="124"/>
      <c r="G34" s="5"/>
      <c r="H34" s="2"/>
    </row>
    <row r="35" spans="1:10" s="26" customFormat="1" ht="16.2" thickBot="1" x14ac:dyDescent="0.35">
      <c r="A35" s="134" t="s">
        <v>25</v>
      </c>
      <c r="B35" s="135"/>
      <c r="C35" s="135"/>
      <c r="D35" s="125" t="s">
        <v>27</v>
      </c>
      <c r="E35" s="126" t="s">
        <v>28</v>
      </c>
      <c r="F35" s="29"/>
      <c r="G35" s="32"/>
      <c r="H35" s="48"/>
      <c r="I35" s="25"/>
      <c r="J35" s="25"/>
    </row>
    <row r="36" spans="1:10" s="53" customFormat="1" ht="16.05" customHeight="1" x14ac:dyDescent="0.35">
      <c r="A36" s="41" t="s">
        <v>58</v>
      </c>
      <c r="B36" s="28"/>
      <c r="C36" s="51" t="s">
        <v>21</v>
      </c>
      <c r="D36" s="123">
        <v>198390</v>
      </c>
      <c r="E36" s="65"/>
      <c r="F36" s="42"/>
      <c r="G36" s="52"/>
      <c r="H36" s="52"/>
    </row>
    <row r="37" spans="1:10" s="53" customFormat="1" ht="16.05" customHeight="1" x14ac:dyDescent="0.35">
      <c r="A37" s="13" t="s">
        <v>13</v>
      </c>
      <c r="B37" s="21"/>
      <c r="C37" s="54" t="s">
        <v>21</v>
      </c>
      <c r="D37" s="97">
        <f>35701/12*E1</f>
        <v>35701</v>
      </c>
      <c r="E37" s="66"/>
      <c r="F37" s="42"/>
      <c r="G37" s="52"/>
      <c r="H37" s="52"/>
    </row>
    <row r="38" spans="1:10" s="57" customFormat="1" ht="16.05" customHeight="1" x14ac:dyDescent="0.3">
      <c r="A38" s="13" t="s">
        <v>34</v>
      </c>
      <c r="B38" s="21"/>
      <c r="C38" s="54" t="s">
        <v>21</v>
      </c>
      <c r="D38" s="97">
        <f>10318.97+18025.08+5575.68</f>
        <v>33919.730000000003</v>
      </c>
      <c r="E38" s="66"/>
      <c r="F38" s="43"/>
      <c r="G38" s="55"/>
      <c r="H38" s="56"/>
      <c r="I38" s="56"/>
      <c r="J38" s="56"/>
    </row>
    <row r="39" spans="1:10" s="53" customFormat="1" ht="16.05" customHeight="1" x14ac:dyDescent="0.3">
      <c r="A39" s="13" t="s">
        <v>32</v>
      </c>
      <c r="B39" s="21"/>
      <c r="C39" s="54" t="s">
        <v>21</v>
      </c>
      <c r="D39" s="97"/>
      <c r="E39" s="66"/>
      <c r="F39" s="79"/>
    </row>
    <row r="40" spans="1:10" s="53" customFormat="1" ht="16.05" customHeight="1" x14ac:dyDescent="0.35">
      <c r="A40" s="13" t="s">
        <v>29</v>
      </c>
      <c r="B40" s="21"/>
      <c r="C40" s="54" t="s">
        <v>21</v>
      </c>
      <c r="D40" s="97">
        <f>B5</f>
        <v>3348411</v>
      </c>
      <c r="E40" s="66"/>
      <c r="F40" s="44"/>
      <c r="G40" s="52"/>
      <c r="H40" s="52"/>
    </row>
    <row r="41" spans="1:10" s="53" customFormat="1" ht="16.05" customHeight="1" thickBot="1" x14ac:dyDescent="0.4">
      <c r="A41" s="49" t="str">
        <f>A34</f>
        <v>итого расходы</v>
      </c>
      <c r="B41" s="50"/>
      <c r="C41" s="58" t="str">
        <f>C40</f>
        <v>руб.</v>
      </c>
      <c r="D41" s="68"/>
      <c r="E41" s="67">
        <f>E34</f>
        <v>3446169.824</v>
      </c>
      <c r="F41" s="44"/>
      <c r="G41" s="52"/>
      <c r="H41" s="52"/>
    </row>
    <row r="42" spans="1:10" s="60" customFormat="1" ht="16.05" customHeight="1" thickBot="1" x14ac:dyDescent="0.4">
      <c r="A42" s="69" t="s">
        <v>15</v>
      </c>
      <c r="B42" s="70"/>
      <c r="C42" s="71" t="s">
        <v>21</v>
      </c>
      <c r="D42" s="72">
        <f>D36+D37+D38+D39+D40-E41</f>
        <v>170251.90599999996</v>
      </c>
      <c r="E42" s="73"/>
      <c r="F42" s="45"/>
      <c r="G42" s="59"/>
      <c r="H42" s="59"/>
    </row>
    <row r="43" spans="1:10" s="19" customFormat="1" ht="15.6" x14ac:dyDescent="0.3">
      <c r="A43" s="131" t="s">
        <v>57</v>
      </c>
      <c r="B43" s="132"/>
      <c r="C43" s="132"/>
      <c r="D43" s="132"/>
      <c r="E43" s="133"/>
      <c r="F43" s="46"/>
      <c r="G43" s="18"/>
      <c r="H43" s="18"/>
      <c r="I43" s="17"/>
      <c r="J43" s="17"/>
    </row>
    <row r="44" spans="1:10" s="31" customFormat="1" ht="15.6" x14ac:dyDescent="0.3">
      <c r="A44" s="36" t="s">
        <v>23</v>
      </c>
      <c r="B44" s="129" t="s">
        <v>35</v>
      </c>
      <c r="C44" s="129" t="s">
        <v>26</v>
      </c>
      <c r="D44" s="136"/>
      <c r="E44" s="137"/>
      <c r="F44" s="18"/>
      <c r="G44" s="18"/>
      <c r="H44" s="18"/>
      <c r="I44" s="17"/>
      <c r="J44" s="17"/>
    </row>
    <row r="45" spans="1:10" s="31" customFormat="1" ht="62.4" x14ac:dyDescent="0.3">
      <c r="A45" s="11"/>
      <c r="B45" s="130"/>
      <c r="C45" s="102" t="s">
        <v>36</v>
      </c>
      <c r="D45" s="102" t="s">
        <v>37</v>
      </c>
      <c r="E45" s="74" t="s">
        <v>30</v>
      </c>
      <c r="F45" s="18"/>
      <c r="G45" s="18"/>
      <c r="H45" s="18"/>
      <c r="I45" s="17"/>
      <c r="J45" s="17"/>
    </row>
    <row r="46" spans="1:10" s="19" customFormat="1" ht="15.6" x14ac:dyDescent="0.3">
      <c r="A46" s="22" t="s">
        <v>44</v>
      </c>
      <c r="B46" s="61">
        <v>3286610</v>
      </c>
      <c r="C46" s="61">
        <v>3286615.93</v>
      </c>
      <c r="D46" s="61"/>
      <c r="E46" s="62"/>
      <c r="F46" s="47"/>
      <c r="G46" s="18"/>
      <c r="H46" s="18"/>
      <c r="I46" s="17"/>
      <c r="J46" s="17"/>
    </row>
    <row r="47" spans="1:10" s="19" customFormat="1" ht="15.6" x14ac:dyDescent="0.3">
      <c r="A47" s="22" t="s">
        <v>45</v>
      </c>
      <c r="B47" s="61">
        <v>1454636.7</v>
      </c>
      <c r="C47" s="61">
        <v>1494188.15</v>
      </c>
      <c r="D47" s="61">
        <v>106266.36</v>
      </c>
      <c r="E47" s="62"/>
      <c r="F47" s="47"/>
      <c r="G47" s="18"/>
      <c r="H47" s="18"/>
      <c r="I47" s="17"/>
      <c r="J47" s="17"/>
    </row>
    <row r="48" spans="1:10" s="19" customFormat="1" ht="15.6" x14ac:dyDescent="0.3">
      <c r="A48" s="22" t="s">
        <v>38</v>
      </c>
      <c r="B48" s="61">
        <v>385743.7</v>
      </c>
      <c r="C48" s="61">
        <v>384776.19</v>
      </c>
      <c r="D48" s="61">
        <v>13951.74</v>
      </c>
      <c r="E48" s="62"/>
      <c r="F48" s="47"/>
      <c r="G48" s="18"/>
      <c r="H48" s="18"/>
      <c r="I48" s="17"/>
      <c r="J48" s="17"/>
    </row>
    <row r="49" spans="1:10" s="19" customFormat="1" ht="15.6" x14ac:dyDescent="0.3">
      <c r="A49" s="22" t="s">
        <v>39</v>
      </c>
      <c r="B49" s="61">
        <v>667723.37</v>
      </c>
      <c r="C49" s="61">
        <v>672483.14</v>
      </c>
      <c r="D49" s="61">
        <v>32304.720000000001</v>
      </c>
      <c r="E49" s="62"/>
      <c r="F49" s="47"/>
      <c r="G49" s="18"/>
      <c r="H49" s="18"/>
      <c r="I49" s="17"/>
      <c r="J49" s="17"/>
    </row>
    <row r="50" spans="1:10" s="19" customFormat="1" ht="15.6" x14ac:dyDescent="0.3">
      <c r="A50" s="22" t="s">
        <v>40</v>
      </c>
      <c r="B50" s="61">
        <v>1364217</v>
      </c>
      <c r="C50" s="61">
        <v>1199887</v>
      </c>
      <c r="D50" s="61">
        <v>247080</v>
      </c>
      <c r="E50" s="62"/>
      <c r="F50" s="47"/>
      <c r="G50" s="18"/>
      <c r="H50" s="18"/>
      <c r="I50" s="17"/>
      <c r="J50" s="17"/>
    </row>
    <row r="51" spans="1:10" s="19" customFormat="1" ht="16.2" thickBot="1" x14ac:dyDescent="0.35">
      <c r="A51" s="103" t="s">
        <v>46</v>
      </c>
      <c r="B51" s="104">
        <v>582464.88</v>
      </c>
      <c r="C51" s="104">
        <v>582484.96</v>
      </c>
      <c r="D51" s="104"/>
      <c r="E51" s="105"/>
      <c r="F51" s="47"/>
      <c r="G51" s="18"/>
      <c r="H51" s="18"/>
      <c r="I51" s="17"/>
      <c r="J51" s="17"/>
    </row>
    <row r="52" spans="1:10" s="19" customFormat="1" ht="16.2" thickBot="1" x14ac:dyDescent="0.35">
      <c r="A52" s="15" t="s">
        <v>24</v>
      </c>
      <c r="B52" s="76">
        <f>SUM(B46:B51)</f>
        <v>7741395.6500000004</v>
      </c>
      <c r="C52" s="76">
        <f>SUM(C46:C51)</f>
        <v>7620435.3700000001</v>
      </c>
      <c r="D52" s="76">
        <f>SUM(D46:D51)</f>
        <v>399602.82</v>
      </c>
      <c r="E52" s="77">
        <f>SUM(E46:E50)</f>
        <v>0</v>
      </c>
      <c r="F52" s="42"/>
    </row>
    <row r="53" spans="1:10" s="53" customFormat="1" ht="16.2" thickBot="1" x14ac:dyDescent="0.35">
      <c r="A53" s="87" t="s">
        <v>41</v>
      </c>
      <c r="B53" s="88"/>
      <c r="C53" s="88"/>
      <c r="D53" s="88">
        <f>B47+B48+B49+B50-C47-C48-C49-C50-D47-D48-D49-D50-E50</f>
        <v>-278616.52999999997</v>
      </c>
      <c r="E53" s="89"/>
      <c r="F53" s="110"/>
    </row>
    <row r="54" spans="1:10" s="93" customFormat="1" ht="16.2" x14ac:dyDescent="0.3">
      <c r="A54" s="138" t="s">
        <v>68</v>
      </c>
      <c r="B54" s="138"/>
      <c r="C54" s="138"/>
      <c r="D54" s="42" t="s">
        <v>42</v>
      </c>
      <c r="E54" s="90">
        <v>6793.9</v>
      </c>
      <c r="F54" s="79"/>
      <c r="G54" s="91"/>
      <c r="H54" s="92"/>
      <c r="I54" s="92"/>
    </row>
    <row r="55" spans="1:10" s="93" customFormat="1" ht="16.2" x14ac:dyDescent="0.3">
      <c r="A55" s="128" t="s">
        <v>69</v>
      </c>
      <c r="B55" s="128"/>
      <c r="C55" s="128"/>
      <c r="D55" s="42" t="s">
        <v>42</v>
      </c>
      <c r="E55" s="90">
        <v>6325.1</v>
      </c>
      <c r="F55" s="79"/>
      <c r="G55" s="91"/>
      <c r="H55" s="92"/>
      <c r="I55" s="92"/>
    </row>
    <row r="56" spans="1:10" s="93" customFormat="1" ht="16.2" x14ac:dyDescent="0.3">
      <c r="A56" s="128" t="s">
        <v>43</v>
      </c>
      <c r="B56" s="128"/>
      <c r="C56" s="128"/>
      <c r="D56" s="42" t="s">
        <v>42</v>
      </c>
      <c r="E56" s="90">
        <v>3188.89</v>
      </c>
      <c r="F56" s="79"/>
      <c r="G56" s="91"/>
      <c r="H56" s="92"/>
      <c r="I56" s="92"/>
    </row>
    <row r="57" spans="1:10" s="93" customFormat="1" ht="16.2" x14ac:dyDescent="0.3">
      <c r="A57" s="98" t="s">
        <v>70</v>
      </c>
      <c r="B57" s="99"/>
      <c r="C57" s="99"/>
      <c r="D57" s="100" t="s">
        <v>42</v>
      </c>
      <c r="E57" s="101">
        <f>E55-E56</f>
        <v>3136.2100000000005</v>
      </c>
      <c r="F57" s="79"/>
      <c r="G57" s="91"/>
      <c r="H57" s="92"/>
      <c r="I57" s="92"/>
    </row>
    <row r="58" spans="1:10" s="1" customFormat="1" ht="15.6" x14ac:dyDescent="0.3">
      <c r="A58" s="16" t="s">
        <v>9</v>
      </c>
      <c r="B58" s="6"/>
      <c r="C58" s="6"/>
      <c r="D58" s="6"/>
      <c r="E58" s="6"/>
      <c r="F58" s="6"/>
      <c r="G58" s="19"/>
      <c r="H58" s="19"/>
    </row>
  </sheetData>
  <mergeCells count="7">
    <mergeCell ref="A56:C56"/>
    <mergeCell ref="A55:C55"/>
    <mergeCell ref="B44:B45"/>
    <mergeCell ref="A43:E43"/>
    <mergeCell ref="A35:C35"/>
    <mergeCell ref="C44:E44"/>
    <mergeCell ref="A54:C54"/>
  </mergeCells>
  <pageMargins left="0.51181102362204722" right="0.31496062992125984" top="0.35433070866141736" bottom="0.35433070866141736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2021-02-25T07:30:53Z</cp:lastPrinted>
  <dcterms:created xsi:type="dcterms:W3CDTF">2016-04-22T06:39:22Z</dcterms:created>
  <dcterms:modified xsi:type="dcterms:W3CDTF">2021-03-19T06:35:25Z</dcterms:modified>
</cp:coreProperties>
</file>