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5" i="1" l="1"/>
  <c r="E28" i="1" l="1"/>
  <c r="E19" i="1" l="1"/>
  <c r="E22" i="1" l="1"/>
  <c r="E27" i="1" l="1"/>
  <c r="E20" i="1" l="1"/>
  <c r="E18" i="1" s="1"/>
  <c r="E21" i="1"/>
  <c r="B5" i="1" l="1"/>
  <c r="D33" i="1" l="1"/>
  <c r="D49" i="1" l="1"/>
  <c r="E48" i="1"/>
  <c r="D48" i="1"/>
  <c r="E29" i="1" s="1"/>
  <c r="D29" i="1" s="1"/>
  <c r="C48" i="1"/>
  <c r="B48" i="1"/>
  <c r="E53" i="1" l="1"/>
  <c r="D14" i="1" l="1"/>
  <c r="D36" i="1" l="1"/>
  <c r="D13" i="1"/>
  <c r="A37" i="1"/>
  <c r="E17" i="1"/>
  <c r="D11" i="1" l="1"/>
  <c r="E16" i="1" l="1"/>
  <c r="D15" i="1" l="1"/>
  <c r="D12" i="1" l="1"/>
  <c r="D10" i="1"/>
  <c r="D9" i="1" s="1"/>
  <c r="E8" i="1"/>
  <c r="D18" i="1" l="1"/>
  <c r="D30" i="1" l="1"/>
  <c r="E9" i="1"/>
  <c r="E30" i="1" s="1"/>
  <c r="E37" i="1" s="1"/>
  <c r="D38" i="1" s="1"/>
</calcChain>
</file>

<file path=xl/sharedStrings.xml><?xml version="1.0" encoding="utf-8"?>
<sst xmlns="http://schemas.openxmlformats.org/spreadsheetml/2006/main" count="111" uniqueCount="77">
  <si>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</si>
  <si>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</si>
  <si>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</si>
  <si>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</si>
  <si>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</si>
  <si>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</si>
  <si>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</si>
  <si>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</si>
  <si>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</si>
  <si>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</si>
  <si>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</si>
  <si>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</si>
  <si>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</si>
  <si>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д.7</t>
  </si>
  <si>
    <t>июнь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</si>
  <si>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</si>
  <si>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</si>
  <si>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</si>
  <si>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</si>
  <si>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</si>
  <si>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</si>
  <si>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</si>
  <si>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</si>
  <si>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</si>
  <si>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</si>
  <si>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</si>
  <si>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</si>
  <si>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</si>
  <si>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</si>
  <si>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</si>
  <si>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руб.</t>
  </si>
  <si>
    <t>Получено средств от сдачи металлолома</t>
  </si>
  <si>
    <t>прочим потребит. и на производ. нужды</t>
  </si>
  <si>
    <t>*электроизмерительные работы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</si>
  <si>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</si>
  <si>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</si>
  <si>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</si>
  <si>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</si>
  <si>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</si>
  <si>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</si>
  <si>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</si>
  <si>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</si>
  <si>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</si>
  <si>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</si>
  <si>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</si>
  <si>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</si>
  <si>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</si>
  <si>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</si>
  <si>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</si>
  <si>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</si>
  <si>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</si>
  <si>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</si>
  <si>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 xml:space="preserve">Израсходовано на капремонт со спецсчета в 2018 г (капитальный ремонт кровли)  
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</si>
  <si>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</si>
  <si>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</si>
  <si>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*дератизация,дезинсекция мест общего пользования</t>
  </si>
  <si>
    <t>ремонт и обследование лифтов п.1,2,3,4,5</t>
  </si>
  <si>
    <t>метрологическое обслуживание средств измерения</t>
  </si>
  <si>
    <t>работы по подготовке к отопительному сезону</t>
  </si>
  <si>
    <t>август</t>
  </si>
  <si>
    <t>сентябрь</t>
  </si>
  <si>
    <t>замена металлических листов температурного шва п.2/3</t>
  </si>
  <si>
    <t>в теч.года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</si>
  <si>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</si>
  <si>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</si>
  <si>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</si>
  <si>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ремонт штукатурки стен после установки пластиковых окон п.1</t>
  </si>
  <si>
    <t>март</t>
  </si>
  <si>
    <t>изготовление и установка пластиковых окон п.5,6</t>
  </si>
  <si>
    <t>ноябрь</t>
  </si>
  <si>
    <t>ремонт и восстановление балконных козырьков кв.40,20,116</t>
  </si>
  <si>
    <t>окт,нояб</t>
  </si>
  <si>
    <t>июнь,дек</t>
  </si>
  <si>
    <t>работы на общедомовой системе канализации кв.141,79</t>
  </si>
  <si>
    <t>янв,дек</t>
  </si>
  <si>
    <t>ремонт и восстановление межпанельных швов кв.39,28,40</t>
  </si>
  <si>
    <t>дезинфекция заключительная (коронавирус) по предписанию Роспотребнадзора п.1,3-6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</si>
</sst>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/>
    <xf numFmtId="0" fontId="4" fillId="0" borderId="2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5" fillId="0" borderId="1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5" fillId="0" borderId="16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Fill="1"/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/>
    <xf numFmtId="0" fontId="9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165" fontId="7" fillId="2" borderId="14" xfId="1" applyNumberFormat="1" applyFont="1" applyFill="1" applyBorder="1" applyAlignment="1">
      <alignment vertical="top" wrapText="1"/>
    </xf>
    <xf numFmtId="165" fontId="7" fillId="2" borderId="15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2" fontId="3" fillId="2" borderId="15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5" fillId="0" borderId="22" xfId="0" applyFont="1" applyFill="1" applyBorder="1" applyAlignment="1">
      <alignment vertical="top" wrapText="1"/>
    </xf>
    <xf numFmtId="165" fontId="5" fillId="0" borderId="23" xfId="1" applyNumberFormat="1" applyFont="1" applyFill="1" applyBorder="1" applyAlignment="1">
      <alignment vertical="top"/>
    </xf>
    <xf numFmtId="165" fontId="5" fillId="0" borderId="24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5" fillId="0" borderId="0" xfId="0" applyFont="1"/>
    <xf numFmtId="0" fontId="8" fillId="0" borderId="0" xfId="0" applyFont="1"/>
    <xf numFmtId="165" fontId="5" fillId="0" borderId="18" xfId="1" applyNumberFormat="1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5" fillId="0" borderId="17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34" zoomScale="75" zoomScaleNormal="75" workbookViewId="0">
      <selection activeCell="A20" sqref="A20"/>
    </sheetView>
  </sheetViews>
  <sheetFormatPr defaultRowHeight="15.6" x14ac:dyDescent="0.3"/>
  <cols>
    <col min="1" max="1" width="78.88671875" style="5" customWidth="1"/>
    <col min="2" max="2" width="14.44140625" style="5" customWidth="1"/>
    <col min="3" max="3" width="13.5546875" style="5" customWidth="1"/>
    <col min="4" max="4" width="13.44140625" style="5" customWidth="1"/>
    <col min="5" max="5" width="14.109375" style="5" customWidth="1"/>
    <col min="6" max="6" width="15.44140625" style="19" customWidth="1"/>
    <col min="7" max="7" width="9.109375" style="18"/>
    <col min="8" max="9" width="9.109375" style="20"/>
  </cols>
  <sheetData>
    <row r="1" spans="1:10" s="2" customFormat="1" ht="31.2" x14ac:dyDescent="0.3">
      <c r="A1" s="35" t="s">
        <v>9</v>
      </c>
      <c r="B1" s="5"/>
      <c r="C1" s="5">
        <v>2020</v>
      </c>
      <c r="D1" s="36" t="s">
        <v>18</v>
      </c>
      <c r="E1" s="36">
        <v>12</v>
      </c>
      <c r="F1" s="19"/>
      <c r="G1" s="18"/>
      <c r="H1" s="18"/>
      <c r="I1" s="18"/>
    </row>
    <row r="2" spans="1:10" s="2" customFormat="1" x14ac:dyDescent="0.3">
      <c r="A2" s="37" t="s">
        <v>13</v>
      </c>
      <c r="B2" s="5"/>
      <c r="C2" s="5"/>
      <c r="D2" s="5"/>
      <c r="E2" s="5"/>
      <c r="F2" s="19"/>
      <c r="G2" s="18"/>
      <c r="H2" s="18"/>
      <c r="I2" s="18"/>
    </row>
    <row r="3" spans="1:10" s="2" customFormat="1" x14ac:dyDescent="0.3">
      <c r="A3" s="5" t="s">
        <v>22</v>
      </c>
      <c r="B3" s="5">
        <v>10690.81</v>
      </c>
      <c r="C3" s="5"/>
      <c r="D3" s="5"/>
      <c r="E3" s="5"/>
      <c r="F3" s="19"/>
      <c r="G3" s="18"/>
      <c r="H3" s="18"/>
      <c r="I3" s="18"/>
    </row>
    <row r="4" spans="1:10" s="2" customFormat="1" x14ac:dyDescent="0.3">
      <c r="A4" s="5" t="s">
        <v>50</v>
      </c>
      <c r="B4" s="5">
        <v>18.63</v>
      </c>
      <c r="C4" s="5">
        <v>18.690000000000001</v>
      </c>
      <c r="D4" s="5"/>
      <c r="E4" s="5"/>
      <c r="F4" s="19"/>
      <c r="G4" s="18"/>
      <c r="H4" s="18"/>
      <c r="I4" s="18"/>
    </row>
    <row r="5" spans="1:10" s="2" customFormat="1" x14ac:dyDescent="0.3">
      <c r="A5" s="5" t="s">
        <v>19</v>
      </c>
      <c r="B5" s="111">
        <f>B3*B4*6+B3*C4*(E1-6)</f>
        <v>2393886.1751999999</v>
      </c>
      <c r="C5" s="38"/>
      <c r="D5" s="38"/>
      <c r="E5" s="5"/>
      <c r="F5" s="38"/>
      <c r="G5" s="5"/>
      <c r="H5" s="18"/>
      <c r="I5" s="18"/>
    </row>
    <row r="6" spans="1:10" s="2" customFormat="1" ht="16.2" thickBot="1" x14ac:dyDescent="0.35">
      <c r="A6" s="5" t="s">
        <v>0</v>
      </c>
      <c r="B6" s="5">
        <v>99.07</v>
      </c>
      <c r="C6" s="5"/>
      <c r="D6" s="5"/>
      <c r="E6" s="5"/>
      <c r="F6" s="38"/>
      <c r="G6" s="18"/>
      <c r="H6" s="18"/>
      <c r="I6" s="18"/>
    </row>
    <row r="7" spans="1:10" s="3" customFormat="1" ht="62.4" x14ac:dyDescent="0.3">
      <c r="A7" s="6" t="s">
        <v>1</v>
      </c>
      <c r="B7" s="8" t="s">
        <v>10</v>
      </c>
      <c r="C7" s="8" t="s">
        <v>16</v>
      </c>
      <c r="D7" s="8" t="s">
        <v>20</v>
      </c>
      <c r="E7" s="7" t="s">
        <v>17</v>
      </c>
      <c r="F7" s="9"/>
      <c r="G7" s="9"/>
      <c r="H7" s="9"/>
      <c r="I7" s="9"/>
    </row>
    <row r="8" spans="1:10" s="2" customFormat="1" x14ac:dyDescent="0.3">
      <c r="A8" s="10" t="s">
        <v>2</v>
      </c>
      <c r="B8" s="26" t="s">
        <v>11</v>
      </c>
      <c r="C8" s="61" t="s">
        <v>30</v>
      </c>
      <c r="D8" s="11">
        <v>1.06</v>
      </c>
      <c r="E8" s="65">
        <f>D8*B3*E1</f>
        <v>135987.10319999998</v>
      </c>
      <c r="F8" s="19"/>
      <c r="G8" s="18"/>
      <c r="H8" s="18"/>
      <c r="I8" s="18"/>
    </row>
    <row r="9" spans="1:10" s="2" customFormat="1" ht="46.8" x14ac:dyDescent="0.3">
      <c r="A9" s="10" t="s">
        <v>3</v>
      </c>
      <c r="B9" s="26" t="s">
        <v>11</v>
      </c>
      <c r="C9" s="113" t="s">
        <v>30</v>
      </c>
      <c r="D9" s="11">
        <f>5.75+D10+D11+D12+D13+D14</f>
        <v>7.915812553024514</v>
      </c>
      <c r="E9" s="65">
        <f>D9*B3*E1</f>
        <v>1015517.376</v>
      </c>
      <c r="F9" s="19"/>
      <c r="G9" s="18"/>
      <c r="H9" s="18"/>
      <c r="I9" s="18"/>
    </row>
    <row r="10" spans="1:10" s="2" customFormat="1" x14ac:dyDescent="0.3">
      <c r="A10" s="12" t="s">
        <v>4</v>
      </c>
      <c r="B10" s="26"/>
      <c r="C10" s="113" t="s">
        <v>30</v>
      </c>
      <c r="D10" s="11">
        <f>E10/E1/B3</f>
        <v>6.1735266083673739E-2</v>
      </c>
      <c r="E10" s="65">
        <v>7920</v>
      </c>
      <c r="F10" s="19"/>
      <c r="G10" s="18"/>
      <c r="H10" s="18"/>
      <c r="I10" s="18"/>
    </row>
    <row r="11" spans="1:10" s="2" customFormat="1" x14ac:dyDescent="0.3">
      <c r="A11" s="12" t="s">
        <v>5</v>
      </c>
      <c r="B11" s="26"/>
      <c r="C11" s="113" t="s">
        <v>30</v>
      </c>
      <c r="D11" s="11">
        <f>E11/E1/B3</f>
        <v>0.16946798231378166</v>
      </c>
      <c r="E11" s="65">
        <v>21741</v>
      </c>
      <c r="F11" s="19"/>
      <c r="G11" s="18"/>
      <c r="H11" s="18"/>
      <c r="I11" s="18"/>
    </row>
    <row r="12" spans="1:10" s="2" customFormat="1" x14ac:dyDescent="0.3">
      <c r="A12" s="12" t="s">
        <v>6</v>
      </c>
      <c r="B12" s="26"/>
      <c r="C12" s="113" t="s">
        <v>30</v>
      </c>
      <c r="D12" s="11">
        <f>E12/B3/E1</f>
        <v>1.7976109075614166</v>
      </c>
      <c r="E12" s="65">
        <v>230615</v>
      </c>
      <c r="F12" s="19"/>
      <c r="G12" s="18"/>
      <c r="H12" s="18"/>
      <c r="I12" s="18"/>
    </row>
    <row r="13" spans="1:10" s="2" customFormat="1" x14ac:dyDescent="0.3">
      <c r="A13" s="12" t="s">
        <v>33</v>
      </c>
      <c r="B13" s="26"/>
      <c r="C13" s="113" t="s">
        <v>30</v>
      </c>
      <c r="D13" s="11">
        <f>E13/E1/B3</f>
        <v>8.077030645947314E-2</v>
      </c>
      <c r="E13" s="65">
        <v>10362</v>
      </c>
      <c r="F13" s="19"/>
      <c r="G13" s="18"/>
    </row>
    <row r="14" spans="1:10" s="102" customFormat="1" x14ac:dyDescent="0.3">
      <c r="A14" s="12" t="s">
        <v>55</v>
      </c>
      <c r="B14" s="76"/>
      <c r="C14" s="113" t="s">
        <v>30</v>
      </c>
      <c r="D14" s="11">
        <f>E14/B3/E1</f>
        <v>5.6228090606168603E-2</v>
      </c>
      <c r="E14" s="65">
        <f>0.05*E1*B3+799</f>
        <v>7213.4860000000008</v>
      </c>
      <c r="F14" s="17"/>
      <c r="G14" s="17"/>
      <c r="H14" s="45"/>
      <c r="I14" s="101"/>
      <c r="J14" s="101"/>
    </row>
    <row r="15" spans="1:10" s="2" customFormat="1" ht="46.8" x14ac:dyDescent="0.3">
      <c r="A15" s="10" t="s">
        <v>51</v>
      </c>
      <c r="B15" s="26" t="s">
        <v>11</v>
      </c>
      <c r="C15" s="113" t="s">
        <v>30</v>
      </c>
      <c r="D15" s="11">
        <f>E15/E1/B3</f>
        <v>5.5952448878990451</v>
      </c>
      <c r="E15" s="65">
        <f>16570*3.61*E1</f>
        <v>717812.39999999991</v>
      </c>
      <c r="F15" s="19"/>
      <c r="G15" s="18"/>
      <c r="H15" s="18"/>
      <c r="I15" s="18"/>
    </row>
    <row r="16" spans="1:10" s="2" customFormat="1" ht="31.2" x14ac:dyDescent="0.3">
      <c r="A16" s="10" t="s">
        <v>46</v>
      </c>
      <c r="B16" s="26" t="s">
        <v>11</v>
      </c>
      <c r="C16" s="113" t="s">
        <v>30</v>
      </c>
      <c r="D16" s="11">
        <v>0.51</v>
      </c>
      <c r="E16" s="65">
        <f>D16*E1*B3</f>
        <v>65427.7572</v>
      </c>
      <c r="F16" s="19"/>
      <c r="G16" s="18"/>
      <c r="H16" s="18"/>
      <c r="I16" s="18"/>
    </row>
    <row r="17" spans="1:10" s="2" customFormat="1" ht="16.2" thickBot="1" x14ac:dyDescent="0.35">
      <c r="A17" s="27" t="s">
        <v>47</v>
      </c>
      <c r="B17" s="28" t="s">
        <v>11</v>
      </c>
      <c r="C17" s="113" t="s">
        <v>30</v>
      </c>
      <c r="D17" s="15">
        <v>0.2</v>
      </c>
      <c r="E17" s="66">
        <f>D17*E1*B3</f>
        <v>25657.944000000003</v>
      </c>
      <c r="F17" s="19"/>
      <c r="G17" s="18"/>
      <c r="H17" s="18"/>
      <c r="I17" s="18"/>
    </row>
    <row r="18" spans="1:10" s="2" customFormat="1" x14ac:dyDescent="0.3">
      <c r="A18" s="77" t="s">
        <v>48</v>
      </c>
      <c r="B18" s="78"/>
      <c r="C18" s="78"/>
      <c r="D18" s="79">
        <f>E18/E1/B3</f>
        <v>2.3123320403224832</v>
      </c>
      <c r="E18" s="80">
        <f>E19+E20+E21+E28+E22+E23+E24+E25+E26+E27</f>
        <v>296648.43000000005</v>
      </c>
      <c r="F18" s="19"/>
      <c r="G18" s="18"/>
      <c r="H18" s="18"/>
      <c r="I18" s="18"/>
    </row>
    <row r="19" spans="1:10" s="4" customFormat="1" x14ac:dyDescent="0.3">
      <c r="A19" s="10" t="s">
        <v>73</v>
      </c>
      <c r="B19" s="26" t="s">
        <v>74</v>
      </c>
      <c r="C19" s="113" t="s">
        <v>30</v>
      </c>
      <c r="D19" s="14"/>
      <c r="E19" s="65">
        <f>3031.06+2574.82</f>
        <v>5605.88</v>
      </c>
      <c r="F19" s="39"/>
      <c r="G19" s="16"/>
      <c r="H19" s="16"/>
      <c r="I19" s="16"/>
    </row>
    <row r="20" spans="1:10" s="4" customFormat="1" x14ac:dyDescent="0.3">
      <c r="A20" s="10" t="s">
        <v>68</v>
      </c>
      <c r="B20" s="26" t="s">
        <v>69</v>
      </c>
      <c r="C20" s="113" t="s">
        <v>30</v>
      </c>
      <c r="D20" s="14"/>
      <c r="E20" s="65">
        <f>8345.14+77017.66</f>
        <v>85362.8</v>
      </c>
      <c r="F20" s="39"/>
      <c r="G20" s="16"/>
      <c r="H20" s="16"/>
      <c r="I20" s="16"/>
    </row>
    <row r="21" spans="1:10" s="4" customFormat="1" x14ac:dyDescent="0.3">
      <c r="A21" s="10" t="s">
        <v>66</v>
      </c>
      <c r="B21" s="26" t="s">
        <v>67</v>
      </c>
      <c r="C21" s="113" t="s">
        <v>30</v>
      </c>
      <c r="D21" s="14"/>
      <c r="E21" s="65">
        <f>4113.46</f>
        <v>4113.46</v>
      </c>
      <c r="F21" s="39"/>
      <c r="G21" s="16"/>
      <c r="H21" s="16"/>
      <c r="I21" s="16"/>
    </row>
    <row r="22" spans="1:10" s="47" customFormat="1" x14ac:dyDescent="0.3">
      <c r="A22" s="10" t="s">
        <v>75</v>
      </c>
      <c r="B22" s="26" t="s">
        <v>72</v>
      </c>
      <c r="C22" s="113" t="s">
        <v>30</v>
      </c>
      <c r="D22" s="14"/>
      <c r="E22" s="65">
        <f>4070+3700</f>
        <v>7770</v>
      </c>
      <c r="F22" s="19"/>
      <c r="G22" s="18"/>
      <c r="H22" s="18"/>
      <c r="I22" s="18"/>
    </row>
    <row r="23" spans="1:10" s="47" customFormat="1" x14ac:dyDescent="0.3">
      <c r="A23" s="10" t="s">
        <v>56</v>
      </c>
      <c r="B23" s="26" t="s">
        <v>14</v>
      </c>
      <c r="C23" s="113" t="s">
        <v>30</v>
      </c>
      <c r="D23" s="14"/>
      <c r="E23" s="65">
        <v>60000</v>
      </c>
      <c r="F23" s="19"/>
      <c r="G23" s="18"/>
      <c r="H23" s="18"/>
      <c r="I23" s="18"/>
    </row>
    <row r="24" spans="1:10" s="47" customFormat="1" x14ac:dyDescent="0.3">
      <c r="A24" s="10" t="s">
        <v>57</v>
      </c>
      <c r="B24" s="26" t="s">
        <v>14</v>
      </c>
      <c r="C24" s="113" t="s">
        <v>30</v>
      </c>
      <c r="D24" s="14"/>
      <c r="E24" s="65">
        <v>1940</v>
      </c>
      <c r="F24" s="19"/>
      <c r="G24" s="18"/>
      <c r="H24" s="18"/>
      <c r="I24" s="18"/>
    </row>
    <row r="25" spans="1:10" s="47" customFormat="1" x14ac:dyDescent="0.3">
      <c r="A25" s="10" t="s">
        <v>58</v>
      </c>
      <c r="B25" s="110" t="s">
        <v>59</v>
      </c>
      <c r="C25" s="113" t="s">
        <v>30</v>
      </c>
      <c r="D25" s="14"/>
      <c r="E25" s="65">
        <v>9928.69</v>
      </c>
      <c r="F25" s="19"/>
      <c r="G25" s="18"/>
      <c r="H25" s="18"/>
      <c r="I25" s="18"/>
    </row>
    <row r="26" spans="1:10" s="47" customFormat="1" x14ac:dyDescent="0.3">
      <c r="A26" s="10" t="s">
        <v>61</v>
      </c>
      <c r="B26" s="26" t="s">
        <v>60</v>
      </c>
      <c r="C26" s="113" t="s">
        <v>30</v>
      </c>
      <c r="D26" s="14"/>
      <c r="E26" s="65">
        <v>69945.100000000006</v>
      </c>
      <c r="F26" s="19"/>
      <c r="G26" s="18"/>
      <c r="H26" s="18"/>
      <c r="I26" s="18"/>
    </row>
    <row r="27" spans="1:10" s="47" customFormat="1" x14ac:dyDescent="0.3">
      <c r="A27" s="27" t="s">
        <v>70</v>
      </c>
      <c r="B27" s="28" t="s">
        <v>71</v>
      </c>
      <c r="C27" s="113" t="s">
        <v>30</v>
      </c>
      <c r="D27" s="15"/>
      <c r="E27" s="66">
        <f>7557.5+6025</f>
        <v>13582.5</v>
      </c>
      <c r="F27" s="19"/>
      <c r="G27" s="18"/>
      <c r="H27" s="18"/>
      <c r="I27" s="18"/>
    </row>
    <row r="28" spans="1:10" s="47" customFormat="1" ht="31.2" customHeight="1" thickBot="1" x14ac:dyDescent="0.35">
      <c r="A28" s="109" t="s">
        <v>76</v>
      </c>
      <c r="B28" s="26" t="s">
        <v>62</v>
      </c>
      <c r="C28" s="113" t="s">
        <v>30</v>
      </c>
      <c r="D28" s="14"/>
      <c r="E28" s="65">
        <f>2700+2700+2700+2100+2700+2700+2100+1500+2100+2700+2700+2700+2700+2100+2700+1500</f>
        <v>38400</v>
      </c>
      <c r="F28" s="19"/>
      <c r="G28" s="18"/>
      <c r="H28" s="18"/>
      <c r="I28" s="18"/>
    </row>
    <row r="29" spans="1:10" s="25" customFormat="1" ht="16.2" thickBot="1" x14ac:dyDescent="0.35">
      <c r="A29" s="104" t="s">
        <v>49</v>
      </c>
      <c r="B29" s="105"/>
      <c r="C29" s="105" t="s">
        <v>21</v>
      </c>
      <c r="D29" s="106">
        <f>E29/E1/B3</f>
        <v>1.1253748156906123</v>
      </c>
      <c r="E29" s="107">
        <f>D48+D49</f>
        <v>144374.02000000025</v>
      </c>
      <c r="F29" s="33"/>
      <c r="G29" s="32"/>
      <c r="H29" s="24"/>
      <c r="I29" s="24"/>
      <c r="J29" s="24"/>
    </row>
    <row r="30" spans="1:10" s="2" customFormat="1" ht="16.2" thickBot="1" x14ac:dyDescent="0.35">
      <c r="A30" s="81" t="s">
        <v>7</v>
      </c>
      <c r="B30" s="82"/>
      <c r="C30" s="82"/>
      <c r="D30" s="83">
        <f>D8+D9+D15+D16+D17+D18+D29</f>
        <v>18.718764296936655</v>
      </c>
      <c r="E30" s="84">
        <f>E8+E9+E15+E16+E17+E18+E29</f>
        <v>2401425.0304000005</v>
      </c>
      <c r="F30" s="114"/>
      <c r="G30" s="22"/>
      <c r="H30" s="18"/>
      <c r="I30" s="18"/>
    </row>
    <row r="31" spans="1:10" s="25" customFormat="1" ht="16.2" thickBot="1" x14ac:dyDescent="0.35">
      <c r="A31" s="120" t="s">
        <v>25</v>
      </c>
      <c r="B31" s="121"/>
      <c r="C31" s="121"/>
      <c r="D31" s="48" t="s">
        <v>27</v>
      </c>
      <c r="E31" s="49" t="s">
        <v>28</v>
      </c>
      <c r="F31" s="31"/>
      <c r="G31" s="33"/>
      <c r="H31" s="50"/>
      <c r="I31" s="24"/>
      <c r="J31" s="24"/>
    </row>
    <row r="32" spans="1:10" s="54" customFormat="1" x14ac:dyDescent="0.3">
      <c r="A32" s="40" t="s">
        <v>54</v>
      </c>
      <c r="B32" s="29"/>
      <c r="C32" s="55" t="s">
        <v>30</v>
      </c>
      <c r="D32" s="112">
        <v>42299</v>
      </c>
      <c r="E32" s="93"/>
      <c r="F32" s="41"/>
      <c r="G32" s="53"/>
      <c r="H32" s="53"/>
      <c r="I32" s="53"/>
    </row>
    <row r="33" spans="1:10" s="54" customFormat="1" x14ac:dyDescent="0.3">
      <c r="A33" s="12" t="s">
        <v>12</v>
      </c>
      <c r="B33" s="23"/>
      <c r="C33" s="55" t="s">
        <v>30</v>
      </c>
      <c r="D33" s="75">
        <f>31810/12*E1</f>
        <v>31810</v>
      </c>
      <c r="E33" s="67"/>
      <c r="F33" s="41"/>
      <c r="G33" s="53"/>
      <c r="H33" s="53"/>
      <c r="I33" s="53"/>
    </row>
    <row r="34" spans="1:10" s="54" customFormat="1" x14ac:dyDescent="0.3">
      <c r="A34" s="12" t="s">
        <v>31</v>
      </c>
      <c r="B34" s="23"/>
      <c r="C34" s="55" t="s">
        <v>30</v>
      </c>
      <c r="D34" s="75"/>
      <c r="E34" s="67"/>
      <c r="F34" s="41"/>
    </row>
    <row r="35" spans="1:10" s="58" customFormat="1" x14ac:dyDescent="0.3">
      <c r="A35" s="12" t="s">
        <v>34</v>
      </c>
      <c r="B35" s="23"/>
      <c r="C35" s="55" t="s">
        <v>30</v>
      </c>
      <c r="D35" s="75">
        <f>10646.29+19291.81+257.52</f>
        <v>30195.620000000003</v>
      </c>
      <c r="E35" s="67"/>
      <c r="F35" s="42"/>
      <c r="G35" s="56"/>
      <c r="H35" s="57"/>
      <c r="I35" s="57"/>
      <c r="J35" s="57"/>
    </row>
    <row r="36" spans="1:10" s="54" customFormat="1" x14ac:dyDescent="0.3">
      <c r="A36" s="12" t="s">
        <v>29</v>
      </c>
      <c r="B36" s="23"/>
      <c r="C36" s="55" t="s">
        <v>30</v>
      </c>
      <c r="D36" s="75">
        <f>B5</f>
        <v>2393886.1751999999</v>
      </c>
      <c r="E36" s="67"/>
      <c r="F36" s="43"/>
      <c r="G36" s="53"/>
      <c r="H36" s="53"/>
      <c r="I36" s="53"/>
    </row>
    <row r="37" spans="1:10" s="54" customFormat="1" ht="16.2" thickBot="1" x14ac:dyDescent="0.35">
      <c r="A37" s="51" t="str">
        <f>A30</f>
        <v>итого расходы</v>
      </c>
      <c r="B37" s="52"/>
      <c r="C37" s="55" t="s">
        <v>30</v>
      </c>
      <c r="D37" s="68"/>
      <c r="E37" s="69">
        <f>E30</f>
        <v>2401425.0304000005</v>
      </c>
      <c r="F37" s="43"/>
      <c r="G37" s="53"/>
      <c r="H37" s="53"/>
      <c r="I37" s="53"/>
    </row>
    <row r="38" spans="1:10" s="60" customFormat="1" ht="16.8" thickBot="1" x14ac:dyDescent="0.4">
      <c r="A38" s="70" t="s">
        <v>15</v>
      </c>
      <c r="B38" s="71"/>
      <c r="C38" s="72" t="s">
        <v>21</v>
      </c>
      <c r="D38" s="73">
        <f>D32+D33+D34+D35+D36-E37</f>
        <v>96765.764799999539</v>
      </c>
      <c r="E38" s="74"/>
      <c r="F38" s="44"/>
      <c r="G38" s="59"/>
      <c r="H38" s="59"/>
      <c r="I38" s="59"/>
    </row>
    <row r="39" spans="1:10" s="2" customFormat="1" x14ac:dyDescent="0.3">
      <c r="A39" s="117" t="s">
        <v>53</v>
      </c>
      <c r="B39" s="118"/>
      <c r="C39" s="118"/>
      <c r="D39" s="118"/>
      <c r="E39" s="119"/>
      <c r="F39" s="45"/>
      <c r="G39" s="19"/>
      <c r="H39" s="19"/>
      <c r="I39" s="18"/>
      <c r="J39" s="18"/>
    </row>
    <row r="40" spans="1:10" s="47" customFormat="1" x14ac:dyDescent="0.3">
      <c r="A40" s="34" t="s">
        <v>23</v>
      </c>
      <c r="B40" s="122" t="s">
        <v>35</v>
      </c>
      <c r="C40" s="122" t="s">
        <v>26</v>
      </c>
      <c r="D40" s="124"/>
      <c r="E40" s="125"/>
      <c r="F40" s="19"/>
      <c r="G40" s="19"/>
      <c r="H40" s="19"/>
      <c r="I40" s="18"/>
      <c r="J40" s="18"/>
    </row>
    <row r="41" spans="1:10" s="47" customFormat="1" ht="62.4" x14ac:dyDescent="0.3">
      <c r="A41" s="10"/>
      <c r="B41" s="123"/>
      <c r="C41" s="108" t="s">
        <v>36</v>
      </c>
      <c r="D41" s="108" t="s">
        <v>37</v>
      </c>
      <c r="E41" s="13" t="s">
        <v>32</v>
      </c>
      <c r="F41" s="19"/>
      <c r="G41" s="19"/>
      <c r="H41" s="19"/>
      <c r="I41" s="18"/>
      <c r="J41" s="18"/>
    </row>
    <row r="42" spans="1:10" s="2" customFormat="1" x14ac:dyDescent="0.3">
      <c r="A42" s="21" t="s">
        <v>43</v>
      </c>
      <c r="B42" s="63">
        <v>2307415.39</v>
      </c>
      <c r="C42" s="63">
        <v>2307385.9300000002</v>
      </c>
      <c r="D42" s="63"/>
      <c r="E42" s="64"/>
      <c r="F42" s="46"/>
      <c r="G42" s="19"/>
      <c r="H42" s="19"/>
      <c r="I42" s="18"/>
      <c r="J42" s="18"/>
    </row>
    <row r="43" spans="1:10" s="2" customFormat="1" x14ac:dyDescent="0.3">
      <c r="A43" s="21" t="s">
        <v>44</v>
      </c>
      <c r="B43" s="63">
        <v>1126430.56</v>
      </c>
      <c r="C43" s="63">
        <v>1086458.6000000001</v>
      </c>
      <c r="D43" s="63">
        <v>67369.14</v>
      </c>
      <c r="E43" s="64"/>
      <c r="F43" s="46"/>
      <c r="G43" s="19"/>
      <c r="H43" s="19"/>
      <c r="I43" s="18"/>
      <c r="J43" s="18"/>
    </row>
    <row r="44" spans="1:10" s="2" customFormat="1" x14ac:dyDescent="0.3">
      <c r="A44" s="21" t="s">
        <v>38</v>
      </c>
      <c r="B44" s="63">
        <v>230344.43</v>
      </c>
      <c r="C44" s="63">
        <v>228714.95</v>
      </c>
      <c r="D44" s="63">
        <v>8845.32</v>
      </c>
      <c r="E44" s="64"/>
      <c r="F44" s="46"/>
      <c r="G44" s="19"/>
      <c r="H44" s="19"/>
      <c r="I44" s="18"/>
      <c r="J44" s="18"/>
    </row>
    <row r="45" spans="1:10" s="2" customFormat="1" x14ac:dyDescent="0.3">
      <c r="A45" s="21" t="s">
        <v>39</v>
      </c>
      <c r="B45" s="63">
        <v>433297</v>
      </c>
      <c r="C45" s="63">
        <v>429865.42</v>
      </c>
      <c r="D45" s="63">
        <v>20479.38</v>
      </c>
      <c r="E45" s="64"/>
      <c r="F45" s="46"/>
      <c r="G45" s="19"/>
      <c r="H45" s="19"/>
      <c r="I45" s="18"/>
      <c r="J45" s="18"/>
    </row>
    <row r="46" spans="1:10" s="2" customFormat="1" x14ac:dyDescent="0.3">
      <c r="A46" s="21" t="s">
        <v>40</v>
      </c>
      <c r="B46" s="63">
        <v>913287</v>
      </c>
      <c r="C46" s="63">
        <v>813946</v>
      </c>
      <c r="D46" s="63">
        <v>126441</v>
      </c>
      <c r="E46" s="64"/>
      <c r="F46" s="46"/>
      <c r="G46" s="19"/>
      <c r="H46" s="19"/>
      <c r="I46" s="18"/>
      <c r="J46" s="18"/>
    </row>
    <row r="47" spans="1:10" s="2" customFormat="1" ht="16.2" thickBot="1" x14ac:dyDescent="0.35">
      <c r="A47" s="98" t="s">
        <v>45</v>
      </c>
      <c r="B47" s="99">
        <v>401458.47</v>
      </c>
      <c r="C47" s="99">
        <v>401467.26</v>
      </c>
      <c r="D47" s="99"/>
      <c r="E47" s="100"/>
      <c r="F47" s="46"/>
      <c r="G47" s="19"/>
      <c r="H47" s="19"/>
      <c r="I47" s="18"/>
      <c r="J47" s="18"/>
    </row>
    <row r="48" spans="1:10" s="2" customFormat="1" ht="16.2" thickBot="1" x14ac:dyDescent="0.35">
      <c r="A48" s="30" t="s">
        <v>24</v>
      </c>
      <c r="B48" s="85">
        <f>SUM(B42:B47)</f>
        <v>5412232.8500000006</v>
      </c>
      <c r="C48" s="85">
        <f>SUM(C42:C47)</f>
        <v>5267838.16</v>
      </c>
      <c r="D48" s="85">
        <f>SUM(D42:D47)</f>
        <v>223134.84</v>
      </c>
      <c r="E48" s="86">
        <f>SUM(E42:E46)</f>
        <v>0</v>
      </c>
      <c r="F48" s="62"/>
    </row>
    <row r="49" spans="1:9" s="54" customFormat="1" ht="16.2" thickBot="1" x14ac:dyDescent="0.35">
      <c r="A49" s="87" t="s">
        <v>41</v>
      </c>
      <c r="B49" s="88"/>
      <c r="C49" s="88"/>
      <c r="D49" s="88">
        <f>B43+B44+B45+B46-C43-C44-C45-C46-D43-D44-D45-D46-E46</f>
        <v>-78760.819999999745</v>
      </c>
      <c r="E49" s="89"/>
      <c r="F49" s="103"/>
    </row>
    <row r="50" spans="1:9" s="92" customFormat="1" ht="16.2" x14ac:dyDescent="0.3">
      <c r="A50" s="115" t="s">
        <v>63</v>
      </c>
      <c r="B50" s="116"/>
      <c r="C50" s="116"/>
      <c r="D50" s="62" t="s">
        <v>42</v>
      </c>
      <c r="E50" s="90">
        <v>4717.3</v>
      </c>
      <c r="F50" s="41"/>
      <c r="G50" s="53"/>
      <c r="H50" s="91"/>
      <c r="I50" s="91"/>
    </row>
    <row r="51" spans="1:9" s="92" customFormat="1" ht="16.2" x14ac:dyDescent="0.3">
      <c r="A51" s="115" t="s">
        <v>64</v>
      </c>
      <c r="B51" s="116"/>
      <c r="C51" s="116"/>
      <c r="D51" s="62" t="s">
        <v>42</v>
      </c>
      <c r="E51" s="90">
        <v>4423.05</v>
      </c>
      <c r="F51" s="41"/>
      <c r="G51" s="53"/>
      <c r="H51" s="91"/>
      <c r="I51" s="91"/>
    </row>
    <row r="52" spans="1:9" s="92" customFormat="1" ht="16.2" x14ac:dyDescent="0.3">
      <c r="A52" s="115" t="s">
        <v>52</v>
      </c>
      <c r="B52" s="115"/>
      <c r="C52" s="115"/>
      <c r="D52" s="62" t="s">
        <v>42</v>
      </c>
      <c r="E52" s="90">
        <v>2458</v>
      </c>
      <c r="F52" s="41"/>
      <c r="G52" s="53"/>
      <c r="H52" s="91"/>
      <c r="I52" s="91"/>
    </row>
    <row r="53" spans="1:9" s="92" customFormat="1" ht="16.2" x14ac:dyDescent="0.3">
      <c r="A53" s="94" t="s">
        <v>65</v>
      </c>
      <c r="B53" s="95"/>
      <c r="C53" s="95"/>
      <c r="D53" s="96" t="s">
        <v>42</v>
      </c>
      <c r="E53" s="97">
        <f>E51-E52</f>
        <v>1965.0500000000002</v>
      </c>
      <c r="F53" s="41"/>
      <c r="G53" s="53"/>
      <c r="H53" s="91"/>
      <c r="I53" s="91"/>
    </row>
    <row r="54" spans="1:9" s="1" customFormat="1" x14ac:dyDescent="0.3">
      <c r="A54" s="17" t="s">
        <v>8</v>
      </c>
      <c r="B54" s="5"/>
      <c r="C54" s="5"/>
      <c r="D54" s="5"/>
      <c r="E54" s="5"/>
      <c r="F54" s="5"/>
      <c r="G54" s="2"/>
      <c r="H54" s="2"/>
    </row>
  </sheetData>
  <mergeCells count="7">
    <mergeCell ref="A51:C51"/>
    <mergeCell ref="A52:C52"/>
    <mergeCell ref="A39:E39"/>
    <mergeCell ref="A31:C31"/>
    <mergeCell ref="B40:B41"/>
    <mergeCell ref="C40:E40"/>
    <mergeCell ref="A50:C50"/>
  </mergeCells>
  <pageMargins left="0.51181102362204722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2021-02-25T07:33:41Z</cp:lastPrinted>
  <dcterms:created xsi:type="dcterms:W3CDTF">2016-04-22T06:39:22Z</dcterms:created>
  <dcterms:modified xsi:type="dcterms:W3CDTF">2021-03-12T10:31:56Z</dcterms:modified>
</cp:coreProperties>
</file>