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7" i="1" l="1"/>
  <c r="E29" i="1" l="1"/>
  <c r="E25" i="1" l="1"/>
  <c r="E23" i="1" l="1"/>
  <c r="E19" i="1" l="1"/>
  <c r="E17" i="1" s="1"/>
  <c r="D36" i="1" l="1"/>
  <c r="D35" i="1" l="1"/>
  <c r="D51" i="1" l="1"/>
  <c r="E50" i="1"/>
  <c r="D50" i="1"/>
  <c r="C50" i="1"/>
  <c r="B50" i="1"/>
  <c r="E30" i="1" l="1"/>
  <c r="D30" i="1" s="1"/>
  <c r="E31" i="1" l="1"/>
  <c r="E55" i="1" l="1"/>
  <c r="D13" i="1" l="1"/>
  <c r="C32" i="1"/>
  <c r="C36" i="1"/>
  <c r="C39" i="1"/>
  <c r="A39" i="1"/>
  <c r="D11" i="1"/>
  <c r="D10" i="1" l="1"/>
  <c r="D12" i="1"/>
  <c r="D9" i="1" s="1"/>
  <c r="D15" i="1"/>
  <c r="E16" i="1"/>
  <c r="E8" i="1"/>
  <c r="D38" i="1"/>
  <c r="D17" i="1" l="1"/>
  <c r="D32" i="1" l="1"/>
  <c r="E9" i="1"/>
  <c r="E32" i="1" l="1"/>
  <c r="E39" i="1" s="1"/>
  <c r="D40" i="1" s="1"/>
</calcChain>
</file>

<file path=xl/sharedStrings.xml><?xml version="1.0" encoding="utf-8"?>
<sst xmlns="http://schemas.openxmlformats.org/spreadsheetml/2006/main" count="116" uniqueCount="78">
  <si>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</si>
  <si>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</si>
  <si>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</si>
  <si>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</si>
  <si>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</si>
  <si>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</si>
  <si>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</si>
  <si>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</si>
  <si>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</si>
  <si>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</si>
  <si>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</si>
  <si>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</si>
  <si>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</si>
  <si>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</si>
  <si>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д.9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</si>
  <si>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</si>
  <si>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</si>
  <si>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</si>
  <si>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</si>
  <si>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</si>
  <si>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</si>
  <si>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</si>
  <si>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</si>
  <si>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</si>
  <si>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</si>
  <si>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</si>
  <si>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</si>
  <si>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</si>
  <si>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</si>
  <si>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</si>
  <si>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</si>
  <si>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</si>
  <si>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ноябрь</t>
  </si>
  <si>
    <t>прочим потребит. и на производ. нужды</t>
  </si>
  <si>
    <t>*электроизмерительные работы</t>
  </si>
  <si>
    <t>руб.</t>
  </si>
  <si>
    <t>июнь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</si>
  <si>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</si>
  <si>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</si>
  <si>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</si>
  <si>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</si>
  <si>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</si>
  <si>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</si>
  <si>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</si>
  <si>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</si>
  <si>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</si>
  <si>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</si>
  <si>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</si>
  <si>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</si>
  <si>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</si>
  <si>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</si>
  <si>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</si>
  <si>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 Обслуживание спецсчета</t>
  </si>
  <si>
    <t>в теч.года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</si>
  <si>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</si>
  <si>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август</t>
  </si>
  <si>
    <t>Отчет по предоставлению коммунальных услуг по жилым помещениям за 2020 г</t>
  </si>
  <si>
    <t>Остаток средств на 01/01/2020 г  (+ есть средства, -задолженность)</t>
  </si>
  <si>
    <t>февраль</t>
  </si>
  <si>
    <t>работы на общедомовой системе ГВС кв.56</t>
  </si>
  <si>
    <t>*дератизация,дезинсекция мест общего пользования</t>
  </si>
  <si>
    <t>ремонт входной группы п.3</t>
  </si>
  <si>
    <t>установка пластиковых окон в п.2,3,4</t>
  </si>
  <si>
    <t>работа на общедомовой системе электроснабжения п.10</t>
  </si>
  <si>
    <t>сентябрь</t>
  </si>
  <si>
    <t>замена мусороприемных клапанов п.5,10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</si>
  <si>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</si>
  <si>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</si>
  <si>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</si>
  <si>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ремонт штукатурки откосов после установки пластиковых окон п.2,3,4</t>
  </si>
  <si>
    <t>установка пластиковых откосов на подъездные окна п.2,3,4</t>
  </si>
  <si>
    <t>работы на общедомовой системе отопления п.6,7</t>
  </si>
  <si>
    <t>работы на общедомовой системе канализации кв.160,241,185</t>
  </si>
  <si>
    <t>косметический ремонт п.10,5</t>
  </si>
  <si>
    <t>окт,декабрь</t>
  </si>
  <si>
    <t>ремонт и восстановление межпанельных швов кв.117,344,354,356,390</t>
  </si>
  <si>
    <t xml:space="preserve">дезинфекция заключительная (коронавирус) по предписанию Роспотребнадзора </t>
  </si>
  <si>
    <t>Израсходовано на капремонт со спецсчета в 2020 г (капитальный ремонт кровли)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</si>
</sst>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0" fontId="4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8" fillId="0" borderId="0" xfId="0" applyFont="1" applyFill="1"/>
    <xf numFmtId="0" fontId="3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12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2" borderId="7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1" fillId="0" borderId="0" xfId="0" applyFont="1" applyFill="1" applyBorder="1"/>
    <xf numFmtId="0" fontId="5" fillId="0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5" fillId="0" borderId="0" xfId="0" applyFont="1" applyFill="1"/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7" fillId="2" borderId="11" xfId="1" applyNumberFormat="1" applyFont="1" applyFill="1" applyBorder="1" applyAlignment="1">
      <alignment vertical="top" wrapText="1"/>
    </xf>
    <xf numFmtId="165" fontId="3" fillId="0" borderId="10" xfId="1" applyNumberFormat="1" applyFont="1" applyFill="1" applyBorder="1" applyAlignment="1">
      <alignment vertical="top"/>
    </xf>
    <xf numFmtId="165" fontId="3" fillId="0" borderId="18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5" fontId="4" fillId="0" borderId="11" xfId="1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1" fontId="3" fillId="2" borderId="10" xfId="0" applyNumberFormat="1" applyFont="1" applyFill="1" applyBorder="1" applyAlignment="1">
      <alignment vertical="top" wrapText="1"/>
    </xf>
    <xf numFmtId="1" fontId="4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165" fontId="5" fillId="0" borderId="23" xfId="1" applyNumberFormat="1" applyFont="1" applyFill="1" applyBorder="1" applyAlignment="1">
      <alignment vertical="top"/>
    </xf>
    <xf numFmtId="165" fontId="5" fillId="0" borderId="24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2" borderId="10" xfId="1" applyNumberFormat="1" applyFont="1" applyFill="1" applyBorder="1" applyAlignment="1">
      <alignment vertical="top" wrapText="1"/>
    </xf>
    <xf numFmtId="165" fontId="4" fillId="0" borderId="18" xfId="1" applyNumberFormat="1" applyFont="1" applyFill="1" applyBorder="1" applyAlignment="1">
      <alignment vertical="top" wrapText="1"/>
    </xf>
    <xf numFmtId="0" fontId="4" fillId="0" borderId="19" xfId="0" applyNumberFormat="1" applyFont="1" applyFill="1" applyBorder="1" applyAlignment="1">
      <alignment vertical="top" wrapText="1"/>
    </xf>
    <xf numFmtId="165" fontId="4" fillId="0" borderId="20" xfId="1" applyNumberFormat="1" applyFont="1" applyFill="1" applyBorder="1" applyAlignment="1">
      <alignment vertical="top"/>
    </xf>
    <xf numFmtId="165" fontId="4" fillId="0" borderId="21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" fontId="3" fillId="0" borderId="0" xfId="0" applyNumberFormat="1" applyFont="1" applyFill="1" applyAlignment="1">
      <alignment vertical="top"/>
    </xf>
    <xf numFmtId="165" fontId="5" fillId="0" borderId="13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4" fillId="0" borderId="1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16" zoomScale="75" zoomScaleNormal="75" workbookViewId="0">
      <selection activeCell="A29" sqref="A29"/>
    </sheetView>
  </sheetViews>
  <sheetFormatPr defaultRowHeight="15.6" x14ac:dyDescent="0.3"/>
  <cols>
    <col min="1" max="1" width="79.77734375" style="2" customWidth="1"/>
    <col min="2" max="2" width="14.77734375" style="2" customWidth="1"/>
    <col min="3" max="3" width="14.88671875" style="2" customWidth="1"/>
    <col min="4" max="4" width="14.109375" style="2" customWidth="1"/>
    <col min="5" max="5" width="14.44140625" style="2" customWidth="1"/>
    <col min="6" max="6" width="11.6640625" style="13" customWidth="1"/>
    <col min="7" max="7" width="9.109375" style="14"/>
  </cols>
  <sheetData>
    <row r="1" spans="1:10" s="19" customFormat="1" ht="31.2" x14ac:dyDescent="0.3">
      <c r="A1" s="34" t="s">
        <v>10</v>
      </c>
      <c r="B1" s="2"/>
      <c r="C1" s="2">
        <v>2020</v>
      </c>
      <c r="D1" s="35" t="s">
        <v>20</v>
      </c>
      <c r="E1" s="35">
        <v>12</v>
      </c>
      <c r="F1" s="13"/>
      <c r="G1" s="14"/>
    </row>
    <row r="2" spans="1:10" s="19" customFormat="1" x14ac:dyDescent="0.3">
      <c r="A2" s="36" t="s">
        <v>14</v>
      </c>
      <c r="B2" s="2"/>
      <c r="C2" s="2"/>
      <c r="D2" s="2"/>
      <c r="E2" s="2"/>
      <c r="F2" s="13"/>
      <c r="G2" s="14"/>
    </row>
    <row r="3" spans="1:10" s="19" customFormat="1" x14ac:dyDescent="0.3">
      <c r="A3" s="2" t="s">
        <v>23</v>
      </c>
      <c r="B3" s="2">
        <v>22235.48</v>
      </c>
      <c r="C3" s="2"/>
      <c r="D3" s="2"/>
      <c r="E3" s="2"/>
      <c r="F3" s="13"/>
      <c r="G3" s="14"/>
    </row>
    <row r="4" spans="1:10" s="19" customFormat="1" x14ac:dyDescent="0.3">
      <c r="A4" s="2" t="s">
        <v>0</v>
      </c>
      <c r="B4" s="90">
        <v>19.899999999999999</v>
      </c>
      <c r="C4" s="90">
        <v>19.98</v>
      </c>
      <c r="D4" s="90"/>
      <c r="E4" s="2"/>
      <c r="F4" s="13"/>
      <c r="G4" s="14"/>
    </row>
    <row r="5" spans="1:10" s="19" customFormat="1" x14ac:dyDescent="0.3">
      <c r="A5" s="2" t="s">
        <v>21</v>
      </c>
      <c r="B5" s="121">
        <v>5320625.25</v>
      </c>
      <c r="C5" s="37"/>
      <c r="D5" s="37"/>
      <c r="E5" s="2"/>
      <c r="F5" s="37"/>
      <c r="G5" s="2"/>
    </row>
    <row r="6" spans="1:10" s="19" customFormat="1" ht="16.2" thickBot="1" x14ac:dyDescent="0.35">
      <c r="A6" s="2" t="s">
        <v>1</v>
      </c>
      <c r="B6" s="2">
        <v>100</v>
      </c>
      <c r="C6" s="2"/>
      <c r="D6" s="2"/>
      <c r="E6" s="2"/>
      <c r="F6" s="37"/>
      <c r="G6" s="14"/>
    </row>
    <row r="7" spans="1:10" s="20" customFormat="1" ht="62.4" x14ac:dyDescent="0.3">
      <c r="A7" s="3" t="s">
        <v>2</v>
      </c>
      <c r="B7" s="5" t="s">
        <v>11</v>
      </c>
      <c r="C7" s="5" t="s">
        <v>17</v>
      </c>
      <c r="D7" s="5" t="s">
        <v>22</v>
      </c>
      <c r="E7" s="4" t="s">
        <v>18</v>
      </c>
      <c r="F7" s="15"/>
      <c r="G7" s="16"/>
    </row>
    <row r="8" spans="1:10" s="19" customFormat="1" x14ac:dyDescent="0.3">
      <c r="A8" s="6" t="s">
        <v>3</v>
      </c>
      <c r="B8" s="9" t="s">
        <v>12</v>
      </c>
      <c r="C8" s="104" t="s">
        <v>19</v>
      </c>
      <c r="D8" s="7">
        <v>1.06</v>
      </c>
      <c r="E8" s="71">
        <f>D8*B3*E1</f>
        <v>282835.30560000002</v>
      </c>
      <c r="F8" s="13"/>
      <c r="G8" s="14"/>
    </row>
    <row r="9" spans="1:10" s="19" customFormat="1" ht="46.8" x14ac:dyDescent="0.3">
      <c r="A9" s="6" t="s">
        <v>4</v>
      </c>
      <c r="B9" s="9" t="s">
        <v>12</v>
      </c>
      <c r="C9" s="104" t="s">
        <v>19</v>
      </c>
      <c r="D9" s="7">
        <f>5.75+D10+D11+D12+D13+D14</f>
        <v>7.9846653786351069</v>
      </c>
      <c r="E9" s="71">
        <f>D9*E1*B3</f>
        <v>2130514.4080000003</v>
      </c>
      <c r="F9" s="13"/>
      <c r="G9" s="14"/>
    </row>
    <row r="10" spans="1:10" s="19" customFormat="1" x14ac:dyDescent="0.3">
      <c r="A10" s="8" t="s">
        <v>5</v>
      </c>
      <c r="B10" s="9"/>
      <c r="C10" s="104" t="s">
        <v>19</v>
      </c>
      <c r="D10" s="7">
        <f>E10/E1/B3</f>
        <v>6.8471649813721142E-2</v>
      </c>
      <c r="E10" s="71">
        <v>18270</v>
      </c>
      <c r="F10" s="13"/>
      <c r="G10" s="14"/>
    </row>
    <row r="11" spans="1:10" s="19" customFormat="1" x14ac:dyDescent="0.3">
      <c r="A11" s="8" t="s">
        <v>6</v>
      </c>
      <c r="B11" s="9"/>
      <c r="C11" s="104" t="s">
        <v>19</v>
      </c>
      <c r="D11" s="7">
        <f>E11/E1/B3</f>
        <v>0.17091303328434257</v>
      </c>
      <c r="E11" s="71">
        <v>45604</v>
      </c>
      <c r="F11" s="13"/>
      <c r="G11" s="14"/>
    </row>
    <row r="12" spans="1:10" s="19" customFormat="1" x14ac:dyDescent="0.3">
      <c r="A12" s="8" t="s">
        <v>7</v>
      </c>
      <c r="B12" s="9"/>
      <c r="C12" s="104" t="s">
        <v>19</v>
      </c>
      <c r="D12" s="7">
        <f>E12/B3/E1</f>
        <v>1.8602476762363576</v>
      </c>
      <c r="E12" s="71">
        <v>496362</v>
      </c>
      <c r="F12" s="13"/>
      <c r="G12" s="14"/>
    </row>
    <row r="13" spans="1:10" s="19" customFormat="1" x14ac:dyDescent="0.3">
      <c r="A13" s="8" t="s">
        <v>34</v>
      </c>
      <c r="B13" s="9"/>
      <c r="C13" s="104" t="s">
        <v>35</v>
      </c>
      <c r="D13" s="7">
        <f>E13/E1/B3</f>
        <v>8.5033019300685214E-2</v>
      </c>
      <c r="E13" s="71">
        <v>22689</v>
      </c>
      <c r="F13" s="13"/>
      <c r="G13" s="12"/>
    </row>
    <row r="14" spans="1:10" s="112" customFormat="1" x14ac:dyDescent="0.3">
      <c r="A14" s="8" t="s">
        <v>60</v>
      </c>
      <c r="B14" s="83"/>
      <c r="C14" s="110" t="s">
        <v>19</v>
      </c>
      <c r="D14" s="7">
        <v>0.05</v>
      </c>
      <c r="E14" s="71">
        <f>D14*E1*B3</f>
        <v>13341.288000000002</v>
      </c>
      <c r="F14" s="11"/>
      <c r="G14" s="11"/>
      <c r="H14" s="45"/>
      <c r="I14" s="111"/>
      <c r="J14" s="111"/>
    </row>
    <row r="15" spans="1:10" s="19" customFormat="1" ht="46.8" x14ac:dyDescent="0.3">
      <c r="A15" s="6" t="s">
        <v>54</v>
      </c>
      <c r="B15" s="9" t="s">
        <v>12</v>
      </c>
      <c r="C15" s="104" t="s">
        <v>19</v>
      </c>
      <c r="D15" s="7">
        <f>E15/E1/B3</f>
        <v>5.4063595658829939</v>
      </c>
      <c r="E15" s="71">
        <f>33300*3.61*E1</f>
        <v>1442556</v>
      </c>
      <c r="F15" s="13"/>
      <c r="G15" s="14"/>
    </row>
    <row r="16" spans="1:10" s="19" customFormat="1" ht="31.8" thickBot="1" x14ac:dyDescent="0.35">
      <c r="A16" s="85" t="s">
        <v>49</v>
      </c>
      <c r="B16" s="64" t="s">
        <v>12</v>
      </c>
      <c r="C16" s="65" t="s">
        <v>19</v>
      </c>
      <c r="D16" s="66">
        <v>0.51</v>
      </c>
      <c r="E16" s="84">
        <f>D16*E1*B3</f>
        <v>136081.13759999999</v>
      </c>
      <c r="F16" s="13"/>
      <c r="G16" s="14"/>
    </row>
    <row r="17" spans="1:10" s="19" customFormat="1" x14ac:dyDescent="0.3">
      <c r="A17" s="86" t="s">
        <v>50</v>
      </c>
      <c r="B17" s="87"/>
      <c r="C17" s="87"/>
      <c r="D17" s="88">
        <f>E17/E1/B3</f>
        <v>3.2028569130656646</v>
      </c>
      <c r="E17" s="89">
        <f>E18+E19+E29+E20+E21+E22+E23+E24+E25+E26+E27+E28</f>
        <v>854604.72999999986</v>
      </c>
      <c r="F17" s="13"/>
      <c r="G17" s="14"/>
    </row>
    <row r="18" spans="1:10" s="21" customFormat="1" x14ac:dyDescent="0.3">
      <c r="A18" s="6" t="s">
        <v>59</v>
      </c>
      <c r="B18" s="9" t="s">
        <v>58</v>
      </c>
      <c r="C18" s="104" t="s">
        <v>19</v>
      </c>
      <c r="D18" s="10"/>
      <c r="E18" s="71">
        <v>1231.6500000000001</v>
      </c>
      <c r="F18" s="38"/>
      <c r="G18" s="17"/>
    </row>
    <row r="19" spans="1:10" s="21" customFormat="1" x14ac:dyDescent="0.3">
      <c r="A19" s="6" t="s">
        <v>72</v>
      </c>
      <c r="B19" s="9" t="s">
        <v>53</v>
      </c>
      <c r="C19" s="104" t="s">
        <v>19</v>
      </c>
      <c r="D19" s="10"/>
      <c r="E19" s="71">
        <f>786.29+2323.07+1216.47</f>
        <v>4325.83</v>
      </c>
      <c r="F19" s="38"/>
      <c r="G19" s="17"/>
    </row>
    <row r="20" spans="1:10" s="30" customFormat="1" x14ac:dyDescent="0.3">
      <c r="A20" s="6" t="s">
        <v>61</v>
      </c>
      <c r="B20" s="9" t="s">
        <v>36</v>
      </c>
      <c r="C20" s="104" t="s">
        <v>19</v>
      </c>
      <c r="D20" s="10"/>
      <c r="E20" s="71">
        <v>1186.77</v>
      </c>
      <c r="F20" s="13"/>
      <c r="G20" s="14"/>
    </row>
    <row r="21" spans="1:10" s="30" customFormat="1" x14ac:dyDescent="0.3">
      <c r="A21" s="6" t="s">
        <v>62</v>
      </c>
      <c r="B21" s="9" t="s">
        <v>55</v>
      </c>
      <c r="C21" s="104" t="s">
        <v>19</v>
      </c>
      <c r="D21" s="10"/>
      <c r="E21" s="71">
        <v>317861.18</v>
      </c>
      <c r="F21" s="13"/>
      <c r="G21" s="14"/>
    </row>
    <row r="22" spans="1:10" s="30" customFormat="1" x14ac:dyDescent="0.3">
      <c r="A22" s="6" t="s">
        <v>63</v>
      </c>
      <c r="B22" s="9" t="s">
        <v>64</v>
      </c>
      <c r="C22" s="104" t="s">
        <v>19</v>
      </c>
      <c r="D22" s="10"/>
      <c r="E22" s="71">
        <v>1110.27</v>
      </c>
      <c r="F22" s="13"/>
      <c r="G22" s="14"/>
    </row>
    <row r="23" spans="1:10" s="30" customFormat="1" x14ac:dyDescent="0.3">
      <c r="A23" s="6" t="s">
        <v>73</v>
      </c>
      <c r="B23" s="9" t="s">
        <v>74</v>
      </c>
      <c r="C23" s="104" t="s">
        <v>19</v>
      </c>
      <c r="D23" s="10"/>
      <c r="E23" s="71">
        <f>139494.45+149104.24</f>
        <v>288598.69</v>
      </c>
      <c r="F23" s="13"/>
      <c r="G23" s="14"/>
    </row>
    <row r="24" spans="1:10" s="21" customFormat="1" x14ac:dyDescent="0.3">
      <c r="A24" s="6" t="s">
        <v>65</v>
      </c>
      <c r="B24" s="9" t="s">
        <v>16</v>
      </c>
      <c r="C24" s="104" t="s">
        <v>19</v>
      </c>
      <c r="D24" s="10"/>
      <c r="E24" s="71">
        <v>40891.199999999997</v>
      </c>
      <c r="F24" s="38"/>
      <c r="G24" s="17"/>
    </row>
    <row r="25" spans="1:10" s="30" customFormat="1" x14ac:dyDescent="0.3">
      <c r="A25" s="6" t="s">
        <v>75</v>
      </c>
      <c r="B25" s="9" t="s">
        <v>74</v>
      </c>
      <c r="C25" s="104" t="s">
        <v>19</v>
      </c>
      <c r="D25" s="10"/>
      <c r="E25" s="71">
        <f>15817.5+8510</f>
        <v>24327.5</v>
      </c>
      <c r="F25" s="13"/>
      <c r="G25" s="14"/>
    </row>
    <row r="26" spans="1:10" s="30" customFormat="1" x14ac:dyDescent="0.3">
      <c r="A26" s="6" t="s">
        <v>69</v>
      </c>
      <c r="B26" s="9" t="s">
        <v>32</v>
      </c>
      <c r="C26" s="104" t="s">
        <v>19</v>
      </c>
      <c r="D26" s="10"/>
      <c r="E26" s="71">
        <v>12055.44</v>
      </c>
      <c r="F26" s="13"/>
      <c r="G26" s="14"/>
    </row>
    <row r="27" spans="1:10" s="30" customFormat="1" x14ac:dyDescent="0.3">
      <c r="A27" s="6" t="s">
        <v>70</v>
      </c>
      <c r="B27" s="9" t="s">
        <v>32</v>
      </c>
      <c r="C27" s="113" t="s">
        <v>19</v>
      </c>
      <c r="D27" s="10"/>
      <c r="E27" s="71">
        <v>66630</v>
      </c>
      <c r="F27" s="13"/>
      <c r="G27" s="14"/>
    </row>
    <row r="28" spans="1:10" s="30" customFormat="1" x14ac:dyDescent="0.3">
      <c r="A28" s="6" t="s">
        <v>71</v>
      </c>
      <c r="B28" s="9" t="s">
        <v>32</v>
      </c>
      <c r="C28" s="113" t="s">
        <v>19</v>
      </c>
      <c r="D28" s="10"/>
      <c r="E28" s="71">
        <v>2986.2</v>
      </c>
      <c r="F28" s="13"/>
      <c r="G28" s="14"/>
    </row>
    <row r="29" spans="1:10" s="21" customFormat="1" ht="15" customHeight="1" thickBot="1" x14ac:dyDescent="0.35">
      <c r="A29" s="117" t="s">
        <v>76</v>
      </c>
      <c r="B29" s="9" t="s">
        <v>53</v>
      </c>
      <c r="C29" s="114" t="s">
        <v>19</v>
      </c>
      <c r="D29" s="10"/>
      <c r="E29" s="71">
        <f>3000+36100+2700+3000+2700+3000+2700+3000+3000+2700+2700+2700+3000+3000+3000+2700+9000+2700+2700</f>
        <v>93400</v>
      </c>
      <c r="F29" s="38"/>
      <c r="G29" s="17"/>
    </row>
    <row r="30" spans="1:10" s="24" customFormat="1" ht="16.2" thickBot="1" x14ac:dyDescent="0.35">
      <c r="A30" s="67" t="s">
        <v>51</v>
      </c>
      <c r="B30" s="122" t="s">
        <v>12</v>
      </c>
      <c r="C30" s="68" t="s">
        <v>19</v>
      </c>
      <c r="D30" s="82">
        <f>E30/E1/B3</f>
        <v>1.3692868334751487</v>
      </c>
      <c r="E30" s="106">
        <f>D50+D51</f>
        <v>365361</v>
      </c>
      <c r="F30" s="31"/>
      <c r="G30" s="29"/>
      <c r="H30" s="23"/>
      <c r="I30" s="23"/>
      <c r="J30" s="23"/>
    </row>
    <row r="31" spans="1:10" s="19" customFormat="1" ht="16.2" thickBot="1" x14ac:dyDescent="0.35">
      <c r="A31" s="67" t="s">
        <v>52</v>
      </c>
      <c r="B31" s="95" t="s">
        <v>12</v>
      </c>
      <c r="C31" s="68" t="s">
        <v>19</v>
      </c>
      <c r="D31" s="82">
        <v>0.2</v>
      </c>
      <c r="E31" s="106">
        <f>D31*E1*B3</f>
        <v>53365.152000000009</v>
      </c>
      <c r="F31" s="13"/>
      <c r="G31" s="12"/>
      <c r="H31" s="12"/>
      <c r="I31" s="12"/>
    </row>
    <row r="32" spans="1:10" s="19" customFormat="1" ht="16.2" thickBot="1" x14ac:dyDescent="0.35">
      <c r="A32" s="91" t="s">
        <v>8</v>
      </c>
      <c r="B32" s="92"/>
      <c r="C32" s="93" t="str">
        <f>C30</f>
        <v>руб</v>
      </c>
      <c r="D32" s="94">
        <f>D8+D9+D15+D16+D17+D30+D31</f>
        <v>19.733168691058914</v>
      </c>
      <c r="E32" s="105">
        <f>E8+E9+E15+E16+E17+E30+E31</f>
        <v>5265317.7331999997</v>
      </c>
      <c r="F32" s="118"/>
      <c r="G32" s="18"/>
    </row>
    <row r="33" spans="1:10" s="24" customFormat="1" ht="16.2" thickBot="1" x14ac:dyDescent="0.35">
      <c r="A33" s="130" t="s">
        <v>26</v>
      </c>
      <c r="B33" s="131"/>
      <c r="C33" s="131"/>
      <c r="D33" s="47" t="s">
        <v>28</v>
      </c>
      <c r="E33" s="48" t="s">
        <v>29</v>
      </c>
      <c r="F33" s="28"/>
      <c r="G33" s="31"/>
      <c r="H33" s="49"/>
      <c r="I33" s="23"/>
      <c r="J33" s="23"/>
    </row>
    <row r="34" spans="1:10" s="54" customFormat="1" ht="16.05" customHeight="1" x14ac:dyDescent="0.3">
      <c r="A34" s="39" t="s">
        <v>57</v>
      </c>
      <c r="B34" s="26"/>
      <c r="C34" s="52" t="s">
        <v>19</v>
      </c>
      <c r="D34" s="119">
        <v>141034</v>
      </c>
      <c r="E34" s="72"/>
      <c r="F34" s="40"/>
      <c r="G34" s="53"/>
    </row>
    <row r="35" spans="1:10" s="54" customFormat="1" ht="16.05" customHeight="1" x14ac:dyDescent="0.3">
      <c r="A35" s="8" t="s">
        <v>13</v>
      </c>
      <c r="B35" s="25"/>
      <c r="C35" s="55" t="s">
        <v>19</v>
      </c>
      <c r="D35" s="120">
        <f>47602/12*E1</f>
        <v>47602</v>
      </c>
      <c r="E35" s="73"/>
      <c r="F35" s="40"/>
      <c r="G35" s="53"/>
    </row>
    <row r="36" spans="1:10" s="54" customFormat="1" ht="16.05" customHeight="1" x14ac:dyDescent="0.3">
      <c r="A36" s="8" t="s">
        <v>31</v>
      </c>
      <c r="B36" s="25"/>
      <c r="C36" s="55" t="str">
        <f>C35</f>
        <v>руб</v>
      </c>
      <c r="D36" s="120">
        <f>3120+2402.5</f>
        <v>5522.5</v>
      </c>
      <c r="E36" s="73"/>
      <c r="F36" s="40"/>
      <c r="G36" s="63"/>
    </row>
    <row r="37" spans="1:10" s="58" customFormat="1" ht="16.05" customHeight="1" x14ac:dyDescent="0.3">
      <c r="A37" s="8" t="s">
        <v>37</v>
      </c>
      <c r="B37" s="25"/>
      <c r="C37" s="55" t="s">
        <v>19</v>
      </c>
      <c r="D37" s="120">
        <f>23148.21+36707+10912.56</f>
        <v>70767.77</v>
      </c>
      <c r="E37" s="73"/>
      <c r="F37" s="41"/>
      <c r="G37" s="56"/>
      <c r="H37" s="57"/>
      <c r="I37" s="57"/>
      <c r="J37" s="57"/>
    </row>
    <row r="38" spans="1:10" s="54" customFormat="1" ht="16.05" customHeight="1" x14ac:dyDescent="0.3">
      <c r="A38" s="8" t="s">
        <v>30</v>
      </c>
      <c r="B38" s="25"/>
      <c r="C38" s="55" t="s">
        <v>19</v>
      </c>
      <c r="D38" s="120">
        <f>B5</f>
        <v>5320625.25</v>
      </c>
      <c r="E38" s="73"/>
      <c r="F38" s="42"/>
      <c r="G38" s="53"/>
    </row>
    <row r="39" spans="1:10" s="54" customFormat="1" ht="16.05" customHeight="1" x14ac:dyDescent="0.3">
      <c r="A39" s="50" t="str">
        <f>A32</f>
        <v>итого расходы</v>
      </c>
      <c r="B39" s="51"/>
      <c r="C39" s="59" t="str">
        <f>C38</f>
        <v>руб</v>
      </c>
      <c r="D39" s="74"/>
      <c r="E39" s="75">
        <f>E32</f>
        <v>5265317.7331999997</v>
      </c>
      <c r="F39" s="42"/>
      <c r="G39" s="53"/>
    </row>
    <row r="40" spans="1:10" s="62" customFormat="1" ht="16.05" customHeight="1" thickBot="1" x14ac:dyDescent="0.35">
      <c r="A40" s="43" t="s">
        <v>15</v>
      </c>
      <c r="B40" s="32"/>
      <c r="C40" s="60" t="s">
        <v>19</v>
      </c>
      <c r="D40" s="76">
        <f>D34+D35+D36+D37+D38-E39</f>
        <v>320233.78679999989</v>
      </c>
      <c r="E40" s="77"/>
      <c r="F40" s="44"/>
      <c r="G40" s="61"/>
    </row>
    <row r="41" spans="1:10" s="19" customFormat="1" x14ac:dyDescent="0.3">
      <c r="A41" s="127" t="s">
        <v>56</v>
      </c>
      <c r="B41" s="128"/>
      <c r="C41" s="128"/>
      <c r="D41" s="128"/>
      <c r="E41" s="129"/>
      <c r="F41" s="45"/>
      <c r="G41" s="13"/>
      <c r="H41" s="13"/>
      <c r="I41" s="12"/>
      <c r="J41" s="12"/>
    </row>
    <row r="42" spans="1:10" s="30" customFormat="1" x14ac:dyDescent="0.3">
      <c r="A42" s="33" t="s">
        <v>24</v>
      </c>
      <c r="B42" s="125" t="s">
        <v>38</v>
      </c>
      <c r="C42" s="125" t="s">
        <v>27</v>
      </c>
      <c r="D42" s="132"/>
      <c r="E42" s="133"/>
      <c r="F42" s="13"/>
      <c r="G42" s="13"/>
      <c r="H42" s="13"/>
      <c r="I42" s="12"/>
      <c r="J42" s="12"/>
    </row>
    <row r="43" spans="1:10" s="30" customFormat="1" ht="62.4" x14ac:dyDescent="0.3">
      <c r="A43" s="6"/>
      <c r="B43" s="126"/>
      <c r="C43" s="116" t="s">
        <v>39</v>
      </c>
      <c r="D43" s="116" t="s">
        <v>40</v>
      </c>
      <c r="E43" s="80" t="s">
        <v>33</v>
      </c>
      <c r="F43" s="13"/>
      <c r="G43" s="13"/>
      <c r="H43" s="13"/>
      <c r="I43" s="12"/>
      <c r="J43" s="12"/>
    </row>
    <row r="44" spans="1:10" s="19" customFormat="1" x14ac:dyDescent="0.3">
      <c r="A44" s="22" t="s">
        <v>46</v>
      </c>
      <c r="B44" s="69">
        <v>4796849.3499999996</v>
      </c>
      <c r="C44" s="69">
        <v>4796837</v>
      </c>
      <c r="D44" s="69"/>
      <c r="E44" s="70"/>
      <c r="F44" s="46"/>
      <c r="G44" s="13"/>
      <c r="H44" s="13"/>
      <c r="I44" s="12"/>
      <c r="J44" s="12"/>
    </row>
    <row r="45" spans="1:10" s="19" customFormat="1" x14ac:dyDescent="0.3">
      <c r="A45" s="22" t="s">
        <v>47</v>
      </c>
      <c r="B45" s="69">
        <v>2178648</v>
      </c>
      <c r="C45" s="69">
        <v>2090899</v>
      </c>
      <c r="D45" s="69">
        <v>150911</v>
      </c>
      <c r="E45" s="70"/>
      <c r="F45" s="46"/>
      <c r="G45" s="13"/>
      <c r="H45" s="13"/>
      <c r="I45" s="12"/>
      <c r="J45" s="12"/>
    </row>
    <row r="46" spans="1:10" s="19" customFormat="1" x14ac:dyDescent="0.3">
      <c r="A46" s="22" t="s">
        <v>41</v>
      </c>
      <c r="B46" s="69">
        <v>544134</v>
      </c>
      <c r="C46" s="69">
        <v>529077</v>
      </c>
      <c r="D46" s="69">
        <v>19816</v>
      </c>
      <c r="E46" s="70"/>
      <c r="F46" s="46"/>
      <c r="G46" s="13"/>
      <c r="H46" s="13"/>
      <c r="I46" s="12"/>
      <c r="J46" s="12"/>
    </row>
    <row r="47" spans="1:10" s="19" customFormat="1" x14ac:dyDescent="0.3">
      <c r="A47" s="22" t="s">
        <v>42</v>
      </c>
      <c r="B47" s="69">
        <v>961144</v>
      </c>
      <c r="C47" s="69">
        <v>930208</v>
      </c>
      <c r="D47" s="69">
        <v>45878</v>
      </c>
      <c r="E47" s="70"/>
      <c r="F47" s="46"/>
      <c r="G47" s="13"/>
      <c r="H47" s="13"/>
      <c r="I47" s="12"/>
      <c r="J47" s="12"/>
    </row>
    <row r="48" spans="1:10" s="19" customFormat="1" x14ac:dyDescent="0.3">
      <c r="A48" s="22" t="s">
        <v>43</v>
      </c>
      <c r="B48" s="69">
        <v>1993159</v>
      </c>
      <c r="C48" s="69">
        <v>1761540</v>
      </c>
      <c r="D48" s="69">
        <v>380257</v>
      </c>
      <c r="E48" s="70"/>
      <c r="F48" s="46"/>
      <c r="G48" s="13"/>
      <c r="H48" s="13"/>
      <c r="I48" s="12"/>
      <c r="J48" s="12"/>
    </row>
    <row r="49" spans="1:10" s="19" customFormat="1" ht="16.2" thickBot="1" x14ac:dyDescent="0.35">
      <c r="A49" s="107" t="s">
        <v>48</v>
      </c>
      <c r="B49" s="108">
        <v>855571</v>
      </c>
      <c r="C49" s="108">
        <v>855571</v>
      </c>
      <c r="D49" s="108"/>
      <c r="E49" s="109"/>
      <c r="F49" s="46"/>
      <c r="G49" s="13"/>
      <c r="H49" s="13"/>
      <c r="I49" s="12"/>
      <c r="J49" s="12"/>
    </row>
    <row r="50" spans="1:10" s="19" customFormat="1" ht="16.2" thickBot="1" x14ac:dyDescent="0.35">
      <c r="A50" s="27" t="s">
        <v>25</v>
      </c>
      <c r="B50" s="78">
        <f>SUM(B44:B49)</f>
        <v>11329505.35</v>
      </c>
      <c r="C50" s="78">
        <f>SUM(C44:C49)</f>
        <v>10964132</v>
      </c>
      <c r="D50" s="78">
        <f>SUM(D44:D49)</f>
        <v>596862</v>
      </c>
      <c r="E50" s="79">
        <f>SUM(E44:E48)</f>
        <v>0</v>
      </c>
      <c r="F50" s="81"/>
    </row>
    <row r="51" spans="1:10" s="54" customFormat="1" ht="16.2" thickBot="1" x14ac:dyDescent="0.35">
      <c r="A51" s="96" t="s">
        <v>44</v>
      </c>
      <c r="B51" s="97"/>
      <c r="C51" s="97"/>
      <c r="D51" s="97">
        <f>B45+B46+B47+B48-C45-C46-C47-C48-D45-D46-D47-D48-E48</f>
        <v>-231501</v>
      </c>
      <c r="E51" s="98"/>
      <c r="F51" s="115"/>
    </row>
    <row r="52" spans="1:10" s="1" customFormat="1" ht="16.2" x14ac:dyDescent="0.3">
      <c r="A52" s="123" t="s">
        <v>66</v>
      </c>
      <c r="B52" s="124"/>
      <c r="C52" s="124"/>
      <c r="D52" s="81" t="s">
        <v>45</v>
      </c>
      <c r="E52" s="99">
        <v>9848.7999999999993</v>
      </c>
      <c r="F52" s="2"/>
      <c r="G52" s="19"/>
      <c r="H52" s="19"/>
    </row>
    <row r="53" spans="1:10" s="19" customFormat="1" ht="16.2" x14ac:dyDescent="0.3">
      <c r="A53" s="123" t="s">
        <v>67</v>
      </c>
      <c r="B53" s="124"/>
      <c r="C53" s="124"/>
      <c r="D53" s="81" t="s">
        <v>45</v>
      </c>
      <c r="E53" s="99">
        <v>9032.65</v>
      </c>
      <c r="F53" s="13"/>
      <c r="G53" s="14"/>
    </row>
    <row r="54" spans="1:10" s="19" customFormat="1" ht="15.6" customHeight="1" x14ac:dyDescent="0.3">
      <c r="A54" s="123" t="s">
        <v>77</v>
      </c>
      <c r="B54" s="134"/>
      <c r="C54" s="134"/>
      <c r="D54" s="81" t="s">
        <v>45</v>
      </c>
      <c r="E54" s="99">
        <v>4566.07</v>
      </c>
      <c r="F54" s="13"/>
      <c r="G54" s="14"/>
    </row>
    <row r="55" spans="1:10" ht="16.2" x14ac:dyDescent="0.3">
      <c r="A55" s="100" t="s">
        <v>68</v>
      </c>
      <c r="B55" s="101"/>
      <c r="C55" s="101"/>
      <c r="D55" s="102" t="s">
        <v>45</v>
      </c>
      <c r="E55" s="103">
        <f>E53-E54</f>
        <v>4466.58</v>
      </c>
    </row>
    <row r="56" spans="1:10" x14ac:dyDescent="0.3">
      <c r="A56" s="11" t="s">
        <v>9</v>
      </c>
    </row>
  </sheetData>
  <mergeCells count="7">
    <mergeCell ref="A54:C54"/>
    <mergeCell ref="A53:C53"/>
    <mergeCell ref="B42:B43"/>
    <mergeCell ref="A41:E41"/>
    <mergeCell ref="A33:C33"/>
    <mergeCell ref="C42:E42"/>
    <mergeCell ref="A52:C52"/>
  </mergeCells>
  <pageMargins left="0.51181102362204722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2021-02-25T07:34:13Z</cp:lastPrinted>
  <dcterms:created xsi:type="dcterms:W3CDTF">2016-04-22T06:39:22Z</dcterms:created>
  <dcterms:modified xsi:type="dcterms:W3CDTF">2021-03-12T10:29:29Z</dcterms:modified>
</cp:coreProperties>
</file>