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7" i="1" l="1"/>
  <c r="E30" i="1" l="1"/>
  <c r="E20" i="1" l="1"/>
  <c r="E19" i="1" l="1"/>
  <c r="E17" i="1" s="1"/>
  <c r="D35" i="1" l="1"/>
  <c r="D51" i="1" l="1"/>
  <c r="E50" i="1"/>
  <c r="D50" i="1"/>
  <c r="E31" i="1" s="1"/>
  <c r="D31" i="1" s="1"/>
  <c r="C50" i="1"/>
  <c r="B50" i="1"/>
  <c r="D14" i="1" l="1"/>
  <c r="D38" i="1"/>
  <c r="C36" i="1"/>
  <c r="C32" i="1"/>
  <c r="C39" i="1" s="1"/>
  <c r="A39" i="1"/>
  <c r="D12" i="1" l="1"/>
  <c r="D11" i="1" l="1"/>
  <c r="D15" i="1" l="1"/>
  <c r="E16" i="1"/>
  <c r="D13" i="1"/>
  <c r="E8" i="1"/>
  <c r="D10" i="1"/>
  <c r="D17" i="1"/>
  <c r="D9" i="1" l="1"/>
  <c r="E9" i="1"/>
  <c r="E32" i="1" s="1"/>
  <c r="D32" i="1" l="1"/>
  <c r="E39" i="1"/>
  <c r="D40" i="1" s="1"/>
</calcChain>
</file>

<file path=xl/sharedStrings.xml><?xml version="1.0" encoding="utf-8"?>
<sst xmlns="http://schemas.openxmlformats.org/spreadsheetml/2006/main" count="107" uniqueCount="75">
  <si>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</si>
  <si>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</si>
  <si>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</si>
  <si>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</si>
  <si>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</si>
  <si>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</si>
  <si>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</si>
  <si>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</si>
  <si>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</si>
  <si>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</si>
  <si>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</si>
  <si>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</si>
  <si>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</si>
  <si>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</si>
  <si>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д.31</t>
  </si>
  <si>
    <t>Остаток средств на конец периода (+ есть средства, -задолженность)</t>
  </si>
  <si>
    <t>июль</t>
  </si>
  <si>
    <t>август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</si>
  <si>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</si>
  <si>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</si>
  <si>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</si>
  <si>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</si>
  <si>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</si>
  <si>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Начислено за данный период по статье "содержание помещения",руб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</si>
  <si>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</si>
  <si>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</si>
  <si>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</si>
  <si>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</si>
  <si>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</si>
  <si>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</si>
  <si>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</si>
  <si>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</si>
  <si>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</si>
  <si>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</si>
  <si>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</si>
  <si>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</si>
  <si>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*Электроизмерительные работы</t>
  </si>
  <si>
    <t>Получено средств от применения повыш.коэфф-та к квартирам без ИПУ</t>
  </si>
  <si>
    <t>Предоставлено услуг РСО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</si>
  <si>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</si>
  <si>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</si>
  <si>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</si>
  <si>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</si>
  <si>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</si>
  <si>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по индивид.потреблению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</si>
  <si>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</si>
  <si>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</si>
  <si>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</si>
  <si>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</si>
  <si>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</si>
  <si>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</si>
  <si>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май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</si>
  <si>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</si>
  <si>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</si>
  <si>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</si>
  <si>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устройство контейнерной площадки для раздельного сбора ТКО</t>
  </si>
  <si>
    <t>январь</t>
  </si>
  <si>
    <t>фев,март</t>
  </si>
  <si>
    <t>март</t>
  </si>
  <si>
    <t>заделка отверстий в плитах перекрытий в местах прохождения труб</t>
  </si>
  <si>
    <t>*дератизация,дезинсекция мест общего пользования</t>
  </si>
  <si>
    <t>ремонт вала якоря электродвигателя лифта</t>
  </si>
  <si>
    <t>работы на общедомовой системе ХВС кв.40</t>
  </si>
  <si>
    <t xml:space="preserve">ремонт и обследование лифтов </t>
  </si>
  <si>
    <t>дезинфекция заключительная (коронавирус) по предписанию Роспотребнадзора</t>
  </si>
  <si>
    <t>замена задвижек в теплоузле</t>
  </si>
  <si>
    <t>замена светильников в секциях 30 шт</t>
  </si>
  <si>
    <t>в теч года</t>
  </si>
  <si>
    <t>работы на общедомовой системе канализации кв.55</t>
  </si>
  <si>
    <t>декабрь</t>
  </si>
  <si>
    <t>работы на общедомовой системе отопления кв.133,40,71,87 неж.помещ.</t>
  </si>
  <si>
    <t>июль,дек</t>
  </si>
  <si>
    <t>замена верхней разводки ГВС на чердаке</t>
  </si>
  <si>
    <t>установка новой доски объявлений</t>
  </si>
  <si>
    <t>установка циркуляционного насоса ГВС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</si>
</sst>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0" fillId="0" borderId="0" xfId="0" applyFill="1"/>
    <xf numFmtId="0" fontId="5" fillId="0" borderId="0" xfId="0" applyFont="1" applyFill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13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Border="1"/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0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Alignment="1">
      <alignment horizontal="right" vertical="top" wrapText="1"/>
    </xf>
    <xf numFmtId="0" fontId="5" fillId="0" borderId="20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2" fontId="5" fillId="0" borderId="2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/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/>
    </xf>
    <xf numFmtId="165" fontId="4" fillId="0" borderId="14" xfId="1" applyNumberFormat="1" applyFont="1" applyFill="1" applyBorder="1" applyAlignment="1">
      <alignment vertical="top"/>
    </xf>
    <xf numFmtId="0" fontId="8" fillId="2" borderId="13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top" wrapText="1"/>
    </xf>
    <xf numFmtId="165" fontId="8" fillId="2" borderId="15" xfId="1" applyNumberFormat="1" applyFont="1" applyFill="1" applyBorder="1" applyAlignment="1">
      <alignment vertical="top" wrapText="1"/>
    </xf>
    <xf numFmtId="165" fontId="8" fillId="2" borderId="14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165" fontId="6" fillId="0" borderId="23" xfId="1" applyNumberFormat="1" applyFont="1" applyFill="1" applyBorder="1" applyAlignment="1">
      <alignment vertical="top"/>
    </xf>
    <xf numFmtId="165" fontId="6" fillId="0" borderId="24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5" fillId="0" borderId="1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 wrapText="1"/>
    </xf>
    <xf numFmtId="165" fontId="6" fillId="0" borderId="17" xfId="1" applyNumberFormat="1" applyFont="1" applyFill="1" applyBorder="1" applyAlignment="1">
      <alignment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vertical="top" wrapText="1"/>
    </xf>
    <xf numFmtId="1" fontId="4" fillId="2" borderId="15" xfId="0" applyNumberFormat="1" applyFont="1" applyFill="1" applyBorder="1" applyAlignment="1">
      <alignment vertical="top" wrapText="1"/>
    </xf>
    <xf numFmtId="1" fontId="5" fillId="2" borderId="15" xfId="0" applyNumberFormat="1" applyFont="1" applyFill="1" applyBorder="1" applyAlignment="1">
      <alignment horizontal="center" vertical="top" wrapText="1"/>
    </xf>
    <xf numFmtId="2" fontId="4" fillId="2" borderId="15" xfId="0" applyNumberFormat="1" applyFont="1" applyFill="1" applyBorder="1" applyAlignment="1">
      <alignment vertical="top" wrapText="1"/>
    </xf>
    <xf numFmtId="165" fontId="4" fillId="2" borderId="14" xfId="1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16" zoomScale="75" zoomScaleNormal="75" workbookViewId="0">
      <selection activeCell="A17" sqref="A17:E30"/>
    </sheetView>
  </sheetViews>
  <sheetFormatPr defaultRowHeight="15.6" x14ac:dyDescent="0.3"/>
  <cols>
    <col min="1" max="1" width="79.5546875" style="4" customWidth="1"/>
    <col min="2" max="2" width="15" style="4" customWidth="1"/>
    <col min="3" max="3" width="13.5546875" style="4" customWidth="1"/>
    <col min="4" max="4" width="14.5546875" style="4" customWidth="1"/>
    <col min="5" max="5" width="15" style="4" customWidth="1"/>
    <col min="6" max="6" width="11.109375" style="17" bestFit="1" customWidth="1"/>
  </cols>
  <sheetData>
    <row r="1" spans="1:10" s="3" customFormat="1" ht="31.2" x14ac:dyDescent="0.3">
      <c r="A1" s="33" t="s">
        <v>10</v>
      </c>
      <c r="B1" s="4"/>
      <c r="C1" s="4">
        <v>2020</v>
      </c>
      <c r="D1" s="34" t="s">
        <v>21</v>
      </c>
      <c r="E1" s="34">
        <v>12</v>
      </c>
      <c r="F1" s="17"/>
    </row>
    <row r="2" spans="1:10" s="3" customFormat="1" x14ac:dyDescent="0.3">
      <c r="A2" s="35" t="s">
        <v>14</v>
      </c>
      <c r="B2" s="4"/>
      <c r="C2" s="4"/>
      <c r="D2" s="4"/>
      <c r="E2" s="4"/>
      <c r="F2" s="17"/>
    </row>
    <row r="3" spans="1:10" s="3" customFormat="1" x14ac:dyDescent="0.3">
      <c r="A3" s="4" t="s">
        <v>25</v>
      </c>
      <c r="B3" s="4">
        <v>5193.2</v>
      </c>
      <c r="C3" s="4"/>
      <c r="D3" s="4"/>
      <c r="E3" s="45"/>
      <c r="F3" s="17"/>
    </row>
    <row r="4" spans="1:10" s="3" customFormat="1" x14ac:dyDescent="0.3">
      <c r="A4" s="4" t="s">
        <v>0</v>
      </c>
      <c r="B4" s="4">
        <v>18.73</v>
      </c>
      <c r="C4" s="4">
        <v>18.86</v>
      </c>
      <c r="D4" s="4"/>
      <c r="E4" s="4"/>
      <c r="F4" s="17"/>
    </row>
    <row r="5" spans="1:10" s="3" customFormat="1" x14ac:dyDescent="0.3">
      <c r="A5" s="4" t="s">
        <v>23</v>
      </c>
      <c r="B5" s="98">
        <v>1171202</v>
      </c>
      <c r="C5" s="36"/>
      <c r="D5" s="36"/>
      <c r="E5" s="4"/>
      <c r="F5" s="36"/>
      <c r="G5" s="4"/>
    </row>
    <row r="6" spans="1:10" s="3" customFormat="1" ht="16.2" thickBot="1" x14ac:dyDescent="0.35">
      <c r="A6" s="4" t="s">
        <v>1</v>
      </c>
      <c r="B6" s="4">
        <v>99.8</v>
      </c>
      <c r="C6" s="4"/>
      <c r="D6" s="4"/>
      <c r="E6" s="4"/>
      <c r="F6" s="36"/>
    </row>
    <row r="7" spans="1:10" s="19" customFormat="1" ht="62.4" x14ac:dyDescent="0.3">
      <c r="A7" s="5" t="s">
        <v>2</v>
      </c>
      <c r="B7" s="7" t="s">
        <v>11</v>
      </c>
      <c r="C7" s="7" t="s">
        <v>19</v>
      </c>
      <c r="D7" s="7" t="s">
        <v>22</v>
      </c>
      <c r="E7" s="6" t="s">
        <v>20</v>
      </c>
      <c r="F7" s="8"/>
    </row>
    <row r="8" spans="1:10" s="3" customFormat="1" x14ac:dyDescent="0.3">
      <c r="A8" s="9" t="s">
        <v>3</v>
      </c>
      <c r="B8" s="24" t="s">
        <v>12</v>
      </c>
      <c r="C8" s="89" t="s">
        <v>24</v>
      </c>
      <c r="D8" s="10">
        <v>1.06</v>
      </c>
      <c r="E8" s="67">
        <f>D8*B3*E1</f>
        <v>66057.504000000001</v>
      </c>
      <c r="F8" s="17"/>
    </row>
    <row r="9" spans="1:10" s="3" customFormat="1" ht="46.8" x14ac:dyDescent="0.3">
      <c r="A9" s="9" t="s">
        <v>4</v>
      </c>
      <c r="B9" s="24" t="s">
        <v>12</v>
      </c>
      <c r="C9" s="89" t="s">
        <v>24</v>
      </c>
      <c r="D9" s="10">
        <f>5.75+D10+D11+D12+D13+D14</f>
        <v>6.8344777786335973</v>
      </c>
      <c r="E9" s="67">
        <f>D9*E1*B3</f>
        <v>425913.71999999991</v>
      </c>
      <c r="F9" s="17"/>
    </row>
    <row r="10" spans="1:10" s="3" customFormat="1" x14ac:dyDescent="0.3">
      <c r="A10" s="11" t="s">
        <v>5</v>
      </c>
      <c r="B10" s="24"/>
      <c r="C10" s="89" t="s">
        <v>24</v>
      </c>
      <c r="D10" s="10">
        <f>E10/E1/B3</f>
        <v>5.1991065239158904E-2</v>
      </c>
      <c r="E10" s="67">
        <v>3240</v>
      </c>
      <c r="F10" s="17"/>
    </row>
    <row r="11" spans="1:10" s="3" customFormat="1" x14ac:dyDescent="0.3">
      <c r="A11" s="11" t="s">
        <v>6</v>
      </c>
      <c r="B11" s="24"/>
      <c r="C11" s="89" t="s">
        <v>24</v>
      </c>
      <c r="D11" s="10">
        <f>E11/E1/B3</f>
        <v>0.12543646820200774</v>
      </c>
      <c r="E11" s="67">
        <v>7817</v>
      </c>
      <c r="F11" s="17"/>
    </row>
    <row r="12" spans="1:10" s="3" customFormat="1" x14ac:dyDescent="0.3">
      <c r="A12" s="78" t="s">
        <v>36</v>
      </c>
      <c r="B12" s="46"/>
      <c r="C12" s="47" t="s">
        <v>24</v>
      </c>
      <c r="D12" s="48">
        <f>E12/E1/B3</f>
        <v>0.10003466071015944</v>
      </c>
      <c r="E12" s="68">
        <v>6234</v>
      </c>
      <c r="F12" s="17"/>
    </row>
    <row r="13" spans="1:10" s="3" customFormat="1" x14ac:dyDescent="0.3">
      <c r="A13" s="11" t="s">
        <v>7</v>
      </c>
      <c r="B13" s="24"/>
      <c r="C13" s="89" t="s">
        <v>24</v>
      </c>
      <c r="D13" s="10">
        <f>E13/B3/E1</f>
        <v>0.74461154330021317</v>
      </c>
      <c r="E13" s="67">
        <v>46403</v>
      </c>
      <c r="F13" s="17"/>
    </row>
    <row r="14" spans="1:10" s="95" customFormat="1" x14ac:dyDescent="0.3">
      <c r="A14" s="11" t="s">
        <v>60</v>
      </c>
      <c r="B14" s="79"/>
      <c r="C14" s="94" t="s">
        <v>24</v>
      </c>
      <c r="D14" s="10">
        <f>E14/B3/E1</f>
        <v>6.2404041182058605E-2</v>
      </c>
      <c r="E14" s="67">
        <f>0.05*E1*B3+773</f>
        <v>3888.9200000000005</v>
      </c>
      <c r="F14" s="15"/>
      <c r="G14" s="15"/>
      <c r="H14" s="42"/>
      <c r="I14" s="20"/>
      <c r="J14" s="20"/>
    </row>
    <row r="15" spans="1:10" s="3" customFormat="1" ht="46.8" x14ac:dyDescent="0.3">
      <c r="A15" s="9" t="s">
        <v>52</v>
      </c>
      <c r="B15" s="24" t="s">
        <v>12</v>
      </c>
      <c r="C15" s="89" t="s">
        <v>24</v>
      </c>
      <c r="D15" s="10">
        <f>E15/E1/B3</f>
        <v>6.1380844180851888</v>
      </c>
      <c r="E15" s="67">
        <f>8830*3.61*E1</f>
        <v>382515.6</v>
      </c>
      <c r="F15" s="17"/>
    </row>
    <row r="16" spans="1:10" s="3" customFormat="1" ht="31.8" thickBot="1" x14ac:dyDescent="0.35">
      <c r="A16" s="12" t="s">
        <v>48</v>
      </c>
      <c r="B16" s="81" t="s">
        <v>12</v>
      </c>
      <c r="C16" s="26" t="s">
        <v>24</v>
      </c>
      <c r="D16" s="14">
        <v>0.51</v>
      </c>
      <c r="E16" s="85">
        <f>D16*E1*B3</f>
        <v>31782.383999999998</v>
      </c>
      <c r="F16" s="17"/>
    </row>
    <row r="17" spans="1:10" s="3" customFormat="1" ht="15" customHeight="1" x14ac:dyDescent="0.3">
      <c r="A17" s="82" t="s">
        <v>49</v>
      </c>
      <c r="B17" s="80"/>
      <c r="C17" s="80"/>
      <c r="D17" s="83">
        <f>E17/E1/B3</f>
        <v>4.3230150324783692</v>
      </c>
      <c r="E17" s="84">
        <f>E18+E19+E20+E21+E22+E23+E24+E30+E25+E26+E27+E29+E28</f>
        <v>269403.38</v>
      </c>
      <c r="F17" s="17"/>
    </row>
    <row r="18" spans="1:10" s="3" customFormat="1" ht="15" customHeight="1" x14ac:dyDescent="0.3">
      <c r="A18" s="9" t="s">
        <v>55</v>
      </c>
      <c r="B18" s="24" t="s">
        <v>56</v>
      </c>
      <c r="C18" s="107" t="s">
        <v>24</v>
      </c>
      <c r="D18" s="10"/>
      <c r="E18" s="67">
        <v>45550.35</v>
      </c>
      <c r="F18" s="17"/>
    </row>
    <row r="19" spans="1:10" s="28" customFormat="1" ht="15" customHeight="1" x14ac:dyDescent="0.3">
      <c r="A19" s="9" t="s">
        <v>66</v>
      </c>
      <c r="B19" s="24" t="s">
        <v>57</v>
      </c>
      <c r="C19" s="107" t="s">
        <v>24</v>
      </c>
      <c r="D19" s="13"/>
      <c r="E19" s="67">
        <f>10478.85+20584.05</f>
        <v>31062.9</v>
      </c>
      <c r="F19" s="17"/>
    </row>
    <row r="20" spans="1:10" s="28" customFormat="1" ht="15" customHeight="1" x14ac:dyDescent="0.3">
      <c r="A20" s="9" t="s">
        <v>70</v>
      </c>
      <c r="B20" s="24" t="s">
        <v>67</v>
      </c>
      <c r="C20" s="107" t="s">
        <v>24</v>
      </c>
      <c r="D20" s="13"/>
      <c r="E20" s="67">
        <f>1217.29+1466.21+1051.89+2959.13+907.88</f>
        <v>7602.4000000000005</v>
      </c>
      <c r="F20" s="17"/>
    </row>
    <row r="21" spans="1:10" s="28" customFormat="1" ht="15" customHeight="1" x14ac:dyDescent="0.3">
      <c r="A21" s="9" t="s">
        <v>73</v>
      </c>
      <c r="B21" s="24" t="s">
        <v>58</v>
      </c>
      <c r="C21" s="107" t="s">
        <v>24</v>
      </c>
      <c r="D21" s="10"/>
      <c r="E21" s="67">
        <v>1057.32</v>
      </c>
      <c r="F21" s="17"/>
    </row>
    <row r="22" spans="1:10" s="28" customFormat="1" ht="15" customHeight="1" x14ac:dyDescent="0.3">
      <c r="A22" s="9" t="s">
        <v>59</v>
      </c>
      <c r="B22" s="24" t="s">
        <v>58</v>
      </c>
      <c r="C22" s="107" t="s">
        <v>24</v>
      </c>
      <c r="D22" s="13"/>
      <c r="E22" s="67">
        <v>3215.73</v>
      </c>
      <c r="F22" s="17"/>
    </row>
    <row r="23" spans="1:10" s="28" customFormat="1" ht="15" customHeight="1" x14ac:dyDescent="0.3">
      <c r="A23" s="9" t="s">
        <v>74</v>
      </c>
      <c r="B23" s="24" t="s">
        <v>51</v>
      </c>
      <c r="C23" s="107" t="s">
        <v>24</v>
      </c>
      <c r="D23" s="13"/>
      <c r="E23" s="67">
        <v>13676.69</v>
      </c>
      <c r="F23" s="17"/>
    </row>
    <row r="24" spans="1:10" s="28" customFormat="1" ht="15" customHeight="1" x14ac:dyDescent="0.3">
      <c r="A24" s="9" t="s">
        <v>61</v>
      </c>
      <c r="B24" s="24" t="s">
        <v>16</v>
      </c>
      <c r="C24" s="107" t="s">
        <v>24</v>
      </c>
      <c r="D24" s="13"/>
      <c r="E24" s="67">
        <v>5998</v>
      </c>
      <c r="F24" s="17"/>
    </row>
    <row r="25" spans="1:10" s="28" customFormat="1" ht="15" customHeight="1" x14ac:dyDescent="0.3">
      <c r="A25" s="9" t="s">
        <v>62</v>
      </c>
      <c r="B25" s="24" t="s">
        <v>17</v>
      </c>
      <c r="C25" s="107" t="s">
        <v>24</v>
      </c>
      <c r="D25" s="13"/>
      <c r="E25" s="67">
        <v>743.83</v>
      </c>
      <c r="F25" s="17"/>
    </row>
    <row r="26" spans="1:10" s="28" customFormat="1" ht="15" customHeight="1" x14ac:dyDescent="0.3">
      <c r="A26" s="9" t="s">
        <v>63</v>
      </c>
      <c r="B26" s="24" t="s">
        <v>17</v>
      </c>
      <c r="C26" s="107" t="s">
        <v>24</v>
      </c>
      <c r="D26" s="13"/>
      <c r="E26" s="67">
        <v>12000</v>
      </c>
      <c r="F26" s="17"/>
    </row>
    <row r="27" spans="1:10" s="28" customFormat="1" ht="15" customHeight="1" x14ac:dyDescent="0.3">
      <c r="A27" s="9" t="s">
        <v>65</v>
      </c>
      <c r="B27" s="24" t="s">
        <v>18</v>
      </c>
      <c r="C27" s="107" t="s">
        <v>24</v>
      </c>
      <c r="D27" s="13"/>
      <c r="E27" s="67">
        <v>8591.4500000000007</v>
      </c>
      <c r="F27" s="17"/>
    </row>
    <row r="28" spans="1:10" s="28" customFormat="1" ht="15" customHeight="1" x14ac:dyDescent="0.3">
      <c r="A28" s="9" t="s">
        <v>72</v>
      </c>
      <c r="B28" s="24" t="s">
        <v>69</v>
      </c>
      <c r="C28" s="107" t="s">
        <v>24</v>
      </c>
      <c r="D28" s="13"/>
      <c r="E28" s="67">
        <v>127199.05</v>
      </c>
      <c r="F28" s="17"/>
    </row>
    <row r="29" spans="1:10" s="28" customFormat="1" ht="15" customHeight="1" x14ac:dyDescent="0.3">
      <c r="A29" s="9" t="s">
        <v>68</v>
      </c>
      <c r="B29" s="24" t="s">
        <v>69</v>
      </c>
      <c r="C29" s="107" t="s">
        <v>24</v>
      </c>
      <c r="D29" s="13"/>
      <c r="E29" s="67">
        <v>1005.66</v>
      </c>
      <c r="F29" s="17"/>
    </row>
    <row r="30" spans="1:10" s="28" customFormat="1" ht="15" customHeight="1" thickBot="1" x14ac:dyDescent="0.35">
      <c r="A30" s="118" t="s">
        <v>64</v>
      </c>
      <c r="B30" s="119" t="s">
        <v>71</v>
      </c>
      <c r="C30" s="120" t="s">
        <v>24</v>
      </c>
      <c r="D30" s="121"/>
      <c r="E30" s="122">
        <f>2700+6300+2700</f>
        <v>11700</v>
      </c>
      <c r="F30" s="17"/>
    </row>
    <row r="31" spans="1:10" s="23" customFormat="1" ht="15" customHeight="1" thickBot="1" x14ac:dyDescent="0.35">
      <c r="A31" s="117" t="s">
        <v>50</v>
      </c>
      <c r="B31" s="47"/>
      <c r="C31" s="47" t="s">
        <v>24</v>
      </c>
      <c r="D31" s="48">
        <f>E31/E1/B3</f>
        <v>1.830631081670903</v>
      </c>
      <c r="E31" s="68">
        <f>D50+D51</f>
        <v>114082</v>
      </c>
      <c r="F31" s="29"/>
      <c r="G31" s="30"/>
      <c r="H31" s="22"/>
      <c r="I31" s="22"/>
      <c r="J31" s="22"/>
    </row>
    <row r="32" spans="1:10" s="3" customFormat="1" ht="15" customHeight="1" thickBot="1" x14ac:dyDescent="0.35">
      <c r="A32" s="102" t="s">
        <v>8</v>
      </c>
      <c r="B32" s="103"/>
      <c r="C32" s="104" t="str">
        <f>C31</f>
        <v>руб</v>
      </c>
      <c r="D32" s="105">
        <f>D8+D9+D15+D16+D17+D31</f>
        <v>20.696208310868055</v>
      </c>
      <c r="E32" s="106">
        <f>E8+E9+E15+E16+E17+E31</f>
        <v>1289754.588</v>
      </c>
      <c r="F32" s="97"/>
      <c r="G32" s="2"/>
    </row>
    <row r="33" spans="1:10" s="23" customFormat="1" ht="15" customHeight="1" thickBot="1" x14ac:dyDescent="0.35">
      <c r="A33" s="113" t="s">
        <v>29</v>
      </c>
      <c r="B33" s="114"/>
      <c r="C33" s="114"/>
      <c r="D33" s="100" t="s">
        <v>31</v>
      </c>
      <c r="E33" s="101" t="s">
        <v>32</v>
      </c>
      <c r="F33" s="31"/>
      <c r="G33" s="29"/>
      <c r="H33" s="49"/>
      <c r="I33" s="22"/>
      <c r="J33" s="22"/>
    </row>
    <row r="34" spans="1:10" s="53" customFormat="1" x14ac:dyDescent="0.3">
      <c r="A34" s="37" t="s">
        <v>54</v>
      </c>
      <c r="B34" s="27"/>
      <c r="C34" s="52" t="s">
        <v>28</v>
      </c>
      <c r="D34" s="99">
        <v>115869</v>
      </c>
      <c r="E34" s="63"/>
      <c r="F34" s="38"/>
    </row>
    <row r="35" spans="1:10" s="53" customFormat="1" x14ac:dyDescent="0.3">
      <c r="A35" s="11" t="s">
        <v>13</v>
      </c>
      <c r="B35" s="25"/>
      <c r="C35" s="54" t="s">
        <v>28</v>
      </c>
      <c r="D35" s="90">
        <f>11844/12*E1</f>
        <v>11844</v>
      </c>
      <c r="E35" s="64"/>
      <c r="F35" s="38"/>
    </row>
    <row r="36" spans="1:10" s="53" customFormat="1" x14ac:dyDescent="0.3">
      <c r="A36" s="11" t="s">
        <v>34</v>
      </c>
      <c r="B36" s="25"/>
      <c r="C36" s="54" t="str">
        <f>C35</f>
        <v>руб.</v>
      </c>
      <c r="D36" s="90">
        <v>0</v>
      </c>
      <c r="E36" s="64"/>
      <c r="F36" s="38"/>
      <c r="G36" s="60"/>
    </row>
    <row r="37" spans="1:10" s="53" customFormat="1" x14ac:dyDescent="0.3">
      <c r="A37" s="11" t="s">
        <v>37</v>
      </c>
      <c r="B37" s="25"/>
      <c r="C37" s="54" t="s">
        <v>28</v>
      </c>
      <c r="D37" s="90">
        <f>3960.01+4485.34+2762.52</f>
        <v>11207.87</v>
      </c>
      <c r="E37" s="64"/>
      <c r="F37" s="39"/>
    </row>
    <row r="38" spans="1:10" s="55" customFormat="1" ht="16.2" x14ac:dyDescent="0.3">
      <c r="A38" s="11" t="s">
        <v>33</v>
      </c>
      <c r="B38" s="25"/>
      <c r="C38" s="54" t="s">
        <v>28</v>
      </c>
      <c r="D38" s="90">
        <f>B5</f>
        <v>1171202</v>
      </c>
      <c r="E38" s="64"/>
      <c r="F38" s="40"/>
    </row>
    <row r="39" spans="1:10" s="55" customFormat="1" ht="16.8" thickBot="1" x14ac:dyDescent="0.35">
      <c r="A39" s="50" t="str">
        <f>A32</f>
        <v>итого расходы</v>
      </c>
      <c r="B39" s="51"/>
      <c r="C39" s="56" t="str">
        <f>C32</f>
        <v>руб</v>
      </c>
      <c r="D39" s="65"/>
      <c r="E39" s="66">
        <f>E32</f>
        <v>1289754.588</v>
      </c>
      <c r="F39" s="40"/>
    </row>
    <row r="40" spans="1:10" s="59" customFormat="1" ht="16.8" thickBot="1" x14ac:dyDescent="0.35">
      <c r="A40" s="71" t="s">
        <v>15</v>
      </c>
      <c r="B40" s="72"/>
      <c r="C40" s="73" t="s">
        <v>28</v>
      </c>
      <c r="D40" s="74">
        <f>D34+D35+D36+D37+D38-E39</f>
        <v>20368.282000000123</v>
      </c>
      <c r="E40" s="75"/>
      <c r="F40" s="41"/>
      <c r="G40" s="57"/>
      <c r="H40" s="58"/>
      <c r="I40" s="58"/>
      <c r="J40" s="58"/>
    </row>
    <row r="41" spans="1:10" s="3" customFormat="1" x14ac:dyDescent="0.3">
      <c r="A41" s="110" t="s">
        <v>53</v>
      </c>
      <c r="B41" s="111"/>
      <c r="C41" s="111"/>
      <c r="D41" s="111"/>
      <c r="E41" s="112"/>
      <c r="F41" s="42"/>
      <c r="G41" s="17"/>
      <c r="H41" s="17"/>
      <c r="I41" s="16"/>
      <c r="J41" s="16"/>
    </row>
    <row r="42" spans="1:10" s="28" customFormat="1" x14ac:dyDescent="0.3">
      <c r="A42" s="32" t="s">
        <v>26</v>
      </c>
      <c r="B42" s="108" t="s">
        <v>38</v>
      </c>
      <c r="C42" s="108" t="s">
        <v>30</v>
      </c>
      <c r="D42" s="115"/>
      <c r="E42" s="116"/>
      <c r="F42" s="17"/>
      <c r="G42" s="17"/>
      <c r="H42" s="17"/>
      <c r="I42" s="16"/>
      <c r="J42" s="16"/>
    </row>
    <row r="43" spans="1:10" s="28" customFormat="1" ht="62.4" x14ac:dyDescent="0.3">
      <c r="A43" s="9"/>
      <c r="B43" s="109"/>
      <c r="C43" s="96" t="s">
        <v>44</v>
      </c>
      <c r="D43" s="96" t="s">
        <v>39</v>
      </c>
      <c r="E43" s="76" t="s">
        <v>35</v>
      </c>
      <c r="F43" s="17"/>
      <c r="G43" s="17"/>
      <c r="H43" s="17"/>
      <c r="I43" s="16"/>
      <c r="J43" s="16"/>
    </row>
    <row r="44" spans="1:10" s="3" customFormat="1" x14ac:dyDescent="0.3">
      <c r="A44" s="21" t="s">
        <v>45</v>
      </c>
      <c r="B44" s="61">
        <v>1256804</v>
      </c>
      <c r="C44" s="61">
        <v>1256801</v>
      </c>
      <c r="D44" s="61"/>
      <c r="E44" s="62"/>
      <c r="F44" s="43"/>
      <c r="G44" s="17"/>
      <c r="H44" s="17"/>
      <c r="I44" s="16"/>
      <c r="J44" s="16"/>
    </row>
    <row r="45" spans="1:10" s="3" customFormat="1" x14ac:dyDescent="0.3">
      <c r="A45" s="21" t="s">
        <v>46</v>
      </c>
      <c r="B45" s="61">
        <v>535040</v>
      </c>
      <c r="C45" s="61">
        <v>491930</v>
      </c>
      <c r="D45" s="61">
        <v>69747</v>
      </c>
      <c r="E45" s="62">
        <v>7588</v>
      </c>
      <c r="F45" s="43"/>
      <c r="G45" s="17"/>
      <c r="H45" s="17"/>
      <c r="I45" s="16"/>
      <c r="J45" s="16"/>
    </row>
    <row r="46" spans="1:10" s="3" customFormat="1" x14ac:dyDescent="0.3">
      <c r="A46" s="21" t="s">
        <v>40</v>
      </c>
      <c r="B46" s="61">
        <v>155942</v>
      </c>
      <c r="C46" s="61">
        <v>149232</v>
      </c>
      <c r="D46" s="61">
        <v>8191</v>
      </c>
      <c r="E46" s="62">
        <v>1611.33</v>
      </c>
      <c r="F46" s="43"/>
      <c r="G46" s="17"/>
      <c r="H46" s="17"/>
      <c r="I46" s="16"/>
      <c r="J46" s="16"/>
    </row>
    <row r="47" spans="1:10" s="3" customFormat="1" x14ac:dyDescent="0.3">
      <c r="A47" s="21" t="s">
        <v>41</v>
      </c>
      <c r="B47" s="61">
        <v>253293</v>
      </c>
      <c r="C47" s="61">
        <v>239617</v>
      </c>
      <c r="D47" s="61">
        <v>18967</v>
      </c>
      <c r="E47" s="62">
        <v>2918</v>
      </c>
      <c r="F47" s="43"/>
      <c r="G47" s="17"/>
      <c r="H47" s="17"/>
      <c r="I47" s="16"/>
      <c r="J47" s="16"/>
    </row>
    <row r="48" spans="1:10" s="3" customFormat="1" x14ac:dyDescent="0.3">
      <c r="A48" s="21" t="s">
        <v>42</v>
      </c>
      <c r="B48" s="61">
        <v>519084</v>
      </c>
      <c r="C48" s="61">
        <v>453659</v>
      </c>
      <c r="D48" s="61">
        <v>114092</v>
      </c>
      <c r="E48" s="62">
        <v>14839</v>
      </c>
      <c r="F48" s="43"/>
      <c r="G48" s="17"/>
      <c r="H48" s="17"/>
      <c r="I48" s="16"/>
      <c r="J48" s="16"/>
    </row>
    <row r="49" spans="1:10" s="3" customFormat="1" ht="16.2" thickBot="1" x14ac:dyDescent="0.35">
      <c r="A49" s="91" t="s">
        <v>47</v>
      </c>
      <c r="B49" s="92">
        <v>189145</v>
      </c>
      <c r="C49" s="92">
        <v>189114</v>
      </c>
      <c r="D49" s="92"/>
      <c r="E49" s="93"/>
      <c r="F49" s="43"/>
      <c r="G49" s="17"/>
      <c r="H49" s="17"/>
      <c r="I49" s="16"/>
      <c r="J49" s="16"/>
    </row>
    <row r="50" spans="1:10" s="3" customFormat="1" ht="16.2" thickBot="1" x14ac:dyDescent="0.35">
      <c r="A50" s="18" t="s">
        <v>27</v>
      </c>
      <c r="B50" s="69">
        <f>SUM(B44:B49)</f>
        <v>2909308</v>
      </c>
      <c r="C50" s="69">
        <f>SUM(C44:C49)</f>
        <v>2780353</v>
      </c>
      <c r="D50" s="69">
        <f>SUM(D44:D49)</f>
        <v>210997</v>
      </c>
      <c r="E50" s="70">
        <f>SUM(E44:E48)</f>
        <v>26956.33</v>
      </c>
      <c r="F50" s="77"/>
    </row>
    <row r="51" spans="1:10" s="53" customFormat="1" ht="16.2" thickBot="1" x14ac:dyDescent="0.35">
      <c r="A51" s="86" t="s">
        <v>43</v>
      </c>
      <c r="B51" s="87"/>
      <c r="C51" s="87"/>
      <c r="D51" s="87">
        <f>B45+B46+B47+B48-C45-C46-C47-C48-D45-D46-D47-D48-E48</f>
        <v>-96915</v>
      </c>
      <c r="E51" s="88"/>
      <c r="F51" s="44"/>
    </row>
    <row r="52" spans="1:10" s="1" customFormat="1" x14ac:dyDescent="0.3">
      <c r="A52" s="15" t="s">
        <v>9</v>
      </c>
      <c r="B52" s="4"/>
      <c r="C52" s="4"/>
      <c r="D52" s="4"/>
      <c r="E52" s="4"/>
      <c r="F52" s="4"/>
      <c r="G52" s="3"/>
      <c r="H52" s="3"/>
    </row>
  </sheetData>
  <mergeCells count="4">
    <mergeCell ref="B42:B43"/>
    <mergeCell ref="A41:E41"/>
    <mergeCell ref="A33:C33"/>
    <mergeCell ref="C42:E42"/>
  </mergeCells>
  <pageMargins left="0.51181102362204722" right="0.31496062992125984" top="0.35433070866141736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2021-02-25T07:42:18Z</cp:lastPrinted>
  <dcterms:created xsi:type="dcterms:W3CDTF">2016-04-22T06:39:22Z</dcterms:created>
  <dcterms:modified xsi:type="dcterms:W3CDTF">2021-03-12T11:05:29Z</dcterms:modified>
</cp:coreProperties>
</file>