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экономист\2020\"/>
    </mc:Choice>
  </mc:AlternateContent>
  <bookViews>
    <workbookView xWindow="360" yWindow="48" windowWidth="17400" windowHeight="10116"/>
  </bookViews>
  <sheets>
    <sheet name="Лист1" sheetId="1" r:id="rId1"/>
    <sheet name="Лист3" sheetId="3" r:id="rId2"/>
  </sheets>
  <calcPr calcId="152511" refMode="R1C1"/>
</workbook>
</file>

<file path=xl/calcChain.xml><?xml version="1.0" encoding="utf-8"?>
<calcChain xmlns="http://schemas.openxmlformats.org/spreadsheetml/2006/main">
  <c r="E16" i="1" l="1"/>
  <c r="E15" i="1" l="1"/>
  <c r="D34" i="1" l="1"/>
  <c r="B5" i="1"/>
  <c r="D35" i="1" s="1"/>
  <c r="E20" i="1" l="1"/>
  <c r="E24" i="1" l="1"/>
  <c r="E22" i="1" l="1"/>
  <c r="E18" i="1" s="1"/>
  <c r="D32" i="1" l="1"/>
  <c r="D48" i="1" l="1"/>
  <c r="E47" i="1"/>
  <c r="D47" i="1"/>
  <c r="C47" i="1"/>
  <c r="B47" i="1"/>
  <c r="E27" i="1" l="1"/>
  <c r="D27" i="1" s="1"/>
  <c r="C33" i="1"/>
  <c r="E28" i="1" l="1"/>
  <c r="E52" i="1" l="1"/>
  <c r="C29" i="1" l="1"/>
  <c r="A36" i="1"/>
  <c r="D13" i="1" l="1"/>
  <c r="E17" i="1"/>
  <c r="D12" i="1"/>
  <c r="D11" i="1"/>
  <c r="D16" i="1"/>
  <c r="E9" i="1"/>
  <c r="D14" i="1"/>
  <c r="D10" i="1" l="1"/>
  <c r="E10" i="1" s="1"/>
  <c r="E29" i="1" s="1"/>
  <c r="D18" i="1"/>
  <c r="D29" i="1" l="1"/>
  <c r="E36" i="1"/>
  <c r="E37" i="1" s="1"/>
</calcChain>
</file>

<file path=xl/sharedStrings.xml><?xml version="1.0" encoding="utf-8"?>
<sst xmlns="http://schemas.openxmlformats.org/spreadsheetml/2006/main" count="105" uniqueCount="74">
  <si>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</si>
  <si>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</si>
  <si>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</si>
  <si>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</si>
  <si>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</si>
  <si>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</si>
  <si>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>*работы по надлежащему содержанию и ремонту лифтов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</si>
  <si>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</si>
  <si>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</si>
  <si>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</si>
  <si>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Период</t>
  </si>
  <si>
    <t>ежедневно</t>
  </si>
  <si>
    <t>Поступило прочих доходов от размещения оборудования</t>
  </si>
  <si>
    <t>Чебоксары, ул. М. Павлова, д.35</t>
  </si>
  <si>
    <t>Остаток средств на конец периода (+ есть средства, -задолженность)</t>
  </si>
  <si>
    <t>единица измерения работы и услуги</t>
  </si>
  <si>
    <t>Цена выполненной работы и услуги в руб.</t>
  </si>
  <si>
    <t>Начислено за данный период по статье "содержание помещения",руб</t>
  </si>
  <si>
    <t>Стоимость выполн.работы /услуги на 1 кв.м.</t>
  </si>
  <si>
    <t>Кол-во месяцев</t>
  </si>
  <si>
    <t>руб</t>
  </si>
  <si>
    <t>Площадь дома, м2</t>
  </si>
  <si>
    <t>Ресурсоснабжающая организация (РСО)</t>
  </si>
  <si>
    <t>ИТОГО</t>
  </si>
  <si>
    <t>руб.</t>
  </si>
  <si>
    <t>Финансовый счет дома</t>
  </si>
  <si>
    <t>Всего начислено УК Атал</t>
  </si>
  <si>
    <t>Приход,руб</t>
  </si>
  <si>
    <t>Расход,руб</t>
  </si>
  <si>
    <t>*электроизмерительные работы</t>
  </si>
  <si>
    <t>Начислено собственникам</t>
  </si>
  <si>
    <t>прочим потребит. и на производ. нужды</t>
  </si>
  <si>
    <t>октябрь</t>
  </si>
  <si>
    <t>Получено средств от применения повыш.коэфф-та к квартирам без ИПУ</t>
  </si>
  <si>
    <t>Предоставлено услуг РСО</t>
  </si>
  <si>
    <t>по индивид.потреблению</t>
  </si>
  <si>
    <t>содержание общего имущества дома</t>
  </si>
  <si>
    <t>АО "Водоканал" (холодное водоснабжение), руб</t>
  </si>
  <si>
    <t>АО "Водоканал" (отведение сточных вод), руб</t>
  </si>
  <si>
    <t>АО "Чувашская энергосбытовая компания" (электроэнергия), руб</t>
  </si>
  <si>
    <t>Экономия расходов на коммун.услуги на содерж.общего имущества дома, руб</t>
  </si>
  <si>
    <t>тыс.руб.</t>
  </si>
  <si>
    <t>МУП "Теплосеть"(отопление),руб</t>
  </si>
  <si>
    <t>МУП"Теплосеть" (горячее водоснабж.),руб</t>
  </si>
  <si>
    <t>ООО МВК "Экоцентр" (обращение с ТКО), руб</t>
  </si>
  <si>
    <t xml:space="preserve">4.Обеспечение устранения аварий в соответствии с установленными предельными сроками на внутридомовых инженерных системах в доме. </t>
  </si>
  <si>
    <t>5.Работы по ремонту общедомового имущества всего, в т.ч.</t>
  </si>
  <si>
    <t>6. Расходы на коммун.услуги в целях содержания общего имущества дома</t>
  </si>
  <si>
    <t>7. Обслуживание спецсчета</t>
  </si>
  <si>
    <t>Тариф на 1 кв.м., руб</t>
  </si>
  <si>
    <t>январь</t>
  </si>
  <si>
    <t xml:space="preserve">3.Работы по содержанию помещений, входящих в состав общего имущества в многоквартирном доме, земельного участка, придомовой территории, работы по обеспечению требований пожарной безопасности. </t>
  </si>
  <si>
    <t>Получено средств от сдачи металлолома</t>
  </si>
  <si>
    <t>Израсходовано на капремонт со спецсчета в 2019 г (капит.ремонт кровли)</t>
  </si>
  <si>
    <t>Отчет по предоставлению коммунальных услуг по жилым помещениям за 2020 г</t>
  </si>
  <si>
    <t>Остаток средств на 01/01/2020 г (+ есть средства, -задолженность)</t>
  </si>
  <si>
    <t>устройство контейнерной площадки для раздельного сбора ТКО</t>
  </si>
  <si>
    <t>монтаж узла учета ХВС</t>
  </si>
  <si>
    <t>март</t>
  </si>
  <si>
    <t>*дератизация,дезинсекция мест общего пользования</t>
  </si>
  <si>
    <t>бестраншейная замена канализационных труб</t>
  </si>
  <si>
    <t>август</t>
  </si>
  <si>
    <t>июль-сент</t>
  </si>
  <si>
    <t>сент,окт</t>
  </si>
  <si>
    <t>в теч.года</t>
  </si>
  <si>
    <t>Начислено взносов на капит.ремонт по состоянию на 01.01.2021г</t>
  </si>
  <si>
    <t>Поступило взносов на капит.ремонт по состоянию на 01.01.2021г</t>
  </si>
  <si>
    <t>Остаток средств на спецсчете на 01.01.2021 г</t>
  </si>
  <si>
    <t>дезинфекция заключительная (коронавирус) по предписанию Роспотребнадзора</t>
  </si>
  <si>
    <t>замена задвижек в теплоузле</t>
  </si>
  <si>
    <t>работы на общедомовой системе отопления кв.64,76,24</t>
  </si>
  <si>
    <t>замена стояков отопления и канализации в нежилом помещении №3</t>
  </si>
  <si>
    <t>работы на общедомовой системе канализации п.3</t>
  </si>
  <si>
    <t>Начислено за данный период по статье "коммун.ресурсы, используемые в целях содержания общедом.имущества",руб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</si>
</sst>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7">
    <xf numFmtId="0" fontId="0" fillId="0" borderId="0" xfId="0"/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vertical="top"/>
    </xf>
    <xf numFmtId="0" fontId="3" fillId="0" borderId="4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center" vertical="top" wrapText="1"/>
    </xf>
    <xf numFmtId="0" fontId="4" fillId="0" borderId="2" xfId="0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1" fontId="4" fillId="0" borderId="1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2" fontId="4" fillId="0" borderId="7" xfId="0" applyNumberFormat="1" applyFont="1" applyFill="1" applyBorder="1" applyAlignment="1">
      <alignment vertical="top" wrapText="1"/>
    </xf>
    <xf numFmtId="0" fontId="8" fillId="0" borderId="0" xfId="0" applyFont="1" applyFill="1"/>
    <xf numFmtId="0" fontId="9" fillId="0" borderId="0" xfId="0" applyFont="1" applyFill="1" applyAlignment="1">
      <alignment horizontal="center" vertical="top"/>
    </xf>
    <xf numFmtId="0" fontId="9" fillId="0" borderId="0" xfId="0" applyFont="1" applyFill="1"/>
    <xf numFmtId="1" fontId="3" fillId="0" borderId="0" xfId="0" applyNumberFormat="1" applyFont="1" applyFill="1"/>
    <xf numFmtId="0" fontId="3" fillId="0" borderId="0" xfId="0" applyFont="1" applyFill="1" applyBorder="1"/>
    <xf numFmtId="0" fontId="2" fillId="0" borderId="0" xfId="0" applyFont="1" applyFill="1" applyBorder="1"/>
    <xf numFmtId="0" fontId="4" fillId="0" borderId="2" xfId="0" applyNumberFormat="1" applyFont="1" applyFill="1" applyBorder="1" applyAlignment="1">
      <alignment vertical="top" wrapText="1"/>
    </xf>
    <xf numFmtId="0" fontId="0" fillId="0" borderId="0" xfId="0" applyFill="1"/>
    <xf numFmtId="0" fontId="2" fillId="0" borderId="0" xfId="0" applyFont="1" applyFill="1" applyAlignment="1">
      <alignment horizontal="center" vertical="top"/>
    </xf>
    <xf numFmtId="0" fontId="2" fillId="0" borderId="0" xfId="0" applyFont="1" applyFill="1"/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wrapText="1"/>
    </xf>
    <xf numFmtId="0" fontId="4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4" fillId="0" borderId="12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0" fontId="4" fillId="0" borderId="7" xfId="0" applyFont="1" applyFill="1" applyBorder="1" applyAlignment="1">
      <alignment horizontal="center" vertical="top" wrapText="1"/>
    </xf>
    <xf numFmtId="0" fontId="5" fillId="0" borderId="14" xfId="0" applyFont="1" applyFill="1" applyBorder="1" applyAlignment="1">
      <alignment vertical="top" wrapText="1"/>
    </xf>
    <xf numFmtId="0" fontId="3" fillId="0" borderId="9" xfId="0" applyFont="1" applyFill="1" applyBorder="1" applyAlignment="1">
      <alignment vertical="top" wrapText="1"/>
    </xf>
    <xf numFmtId="2" fontId="3" fillId="0" borderId="0" xfId="0" applyNumberFormat="1" applyFont="1" applyFill="1" applyBorder="1" applyAlignment="1">
      <alignment vertical="top" wrapText="1"/>
    </xf>
    <xf numFmtId="0" fontId="6" fillId="2" borderId="4" xfId="0" applyFont="1" applyFill="1" applyBorder="1" applyAlignment="1">
      <alignment vertical="top" wrapText="1"/>
    </xf>
    <xf numFmtId="0" fontId="4" fillId="2" borderId="5" xfId="0" applyFont="1" applyFill="1" applyBorder="1" applyAlignment="1">
      <alignment vertical="top" wrapText="1"/>
    </xf>
    <xf numFmtId="2" fontId="3" fillId="2" borderId="5" xfId="0" applyNumberFormat="1" applyFont="1" applyFill="1" applyBorder="1" applyAlignment="1">
      <alignment vertical="top" wrapText="1"/>
    </xf>
    <xf numFmtId="0" fontId="4" fillId="0" borderId="2" xfId="0" applyNumberFormat="1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left" vertical="top" wrapText="1"/>
    </xf>
    <xf numFmtId="1" fontId="4" fillId="0" borderId="0" xfId="0" applyNumberFormat="1" applyFont="1" applyFill="1" applyAlignment="1">
      <alignment vertical="top" wrapText="1"/>
    </xf>
    <xf numFmtId="0" fontId="5" fillId="0" borderId="13" xfId="0" applyFont="1" applyFill="1" applyBorder="1" applyAlignment="1">
      <alignment vertical="top" wrapText="1"/>
    </xf>
    <xf numFmtId="0" fontId="5" fillId="0" borderId="0" xfId="0" applyFont="1" applyFill="1" applyAlignment="1">
      <alignment vertical="top" wrapText="1"/>
    </xf>
    <xf numFmtId="1" fontId="5" fillId="0" borderId="0" xfId="0" applyNumberFormat="1" applyFont="1" applyFill="1" applyAlignment="1">
      <alignment vertical="top" wrapText="1"/>
    </xf>
    <xf numFmtId="0" fontId="7" fillId="0" borderId="0" xfId="0" applyFont="1" applyFill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1" fontId="4" fillId="0" borderId="0" xfId="0" applyNumberFormat="1" applyFont="1" applyFill="1" applyAlignment="1">
      <alignment vertical="top"/>
    </xf>
    <xf numFmtId="0" fontId="0" fillId="0" borderId="0" xfId="0" applyFont="1" applyFill="1"/>
    <xf numFmtId="0" fontId="3" fillId="2" borderId="17" xfId="0" applyFont="1" applyFill="1" applyBorder="1" applyAlignment="1">
      <alignment horizontal="center" vertical="top" wrapText="1"/>
    </xf>
    <xf numFmtId="0" fontId="3" fillId="2" borderId="18" xfId="0" applyFont="1" applyFill="1" applyBorder="1" applyAlignment="1">
      <alignment horizontal="center" vertical="top" wrapText="1"/>
    </xf>
    <xf numFmtId="1" fontId="3" fillId="0" borderId="0" xfId="0" applyNumberFormat="1" applyFont="1" applyFill="1" applyBorder="1" applyAlignment="1">
      <alignment vertical="top"/>
    </xf>
    <xf numFmtId="0" fontId="5" fillId="0" borderId="12" xfId="0" applyFont="1" applyFill="1" applyBorder="1" applyAlignment="1">
      <alignment vertical="top" wrapText="1"/>
    </xf>
    <xf numFmtId="0" fontId="5" fillId="0" borderId="7" xfId="0" applyFont="1" applyFill="1" applyBorder="1" applyAlignment="1">
      <alignment vertical="top" wrapText="1"/>
    </xf>
    <xf numFmtId="0" fontId="5" fillId="0" borderId="14" xfId="0" applyFont="1" applyFill="1" applyBorder="1" applyAlignment="1">
      <alignment horizontal="center" vertical="top" wrapText="1"/>
    </xf>
    <xf numFmtId="0" fontId="10" fillId="0" borderId="0" xfId="0" applyFont="1" applyFill="1"/>
    <xf numFmtId="0" fontId="11" fillId="0" borderId="0" xfId="0" applyFont="1" applyFill="1"/>
    <xf numFmtId="0" fontId="5" fillId="0" borderId="1" xfId="0" applyFont="1" applyFill="1" applyBorder="1" applyAlignment="1">
      <alignment horizontal="center" vertical="top" wrapText="1"/>
    </xf>
    <xf numFmtId="0" fontId="12" fillId="0" borderId="0" xfId="0" applyFont="1" applyFill="1"/>
    <xf numFmtId="0" fontId="13" fillId="0" borderId="0" xfId="0" applyFont="1" applyFill="1"/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/>
    <xf numFmtId="0" fontId="11" fillId="0" borderId="0" xfId="0" applyFont="1" applyFill="1" applyBorder="1"/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horizontal="center" vertical="top" wrapText="1"/>
    </xf>
    <xf numFmtId="165" fontId="4" fillId="0" borderId="1" xfId="1" applyNumberFormat="1" applyFont="1" applyFill="1" applyBorder="1" applyAlignment="1">
      <alignment vertical="top"/>
    </xf>
    <xf numFmtId="165" fontId="4" fillId="0" borderId="3" xfId="1" applyNumberFormat="1" applyFont="1" applyFill="1" applyBorder="1" applyAlignment="1">
      <alignment vertical="top"/>
    </xf>
    <xf numFmtId="165" fontId="5" fillId="0" borderId="3" xfId="1" applyNumberFormat="1" applyFont="1" applyFill="1" applyBorder="1" applyAlignment="1">
      <alignment vertical="top" wrapText="1"/>
    </xf>
    <xf numFmtId="165" fontId="5" fillId="0" borderId="7" xfId="1" applyNumberFormat="1" applyFont="1" applyFill="1" applyBorder="1" applyAlignment="1">
      <alignment vertical="top" wrapText="1"/>
    </xf>
    <xf numFmtId="165" fontId="5" fillId="0" borderId="8" xfId="1" applyNumberFormat="1" applyFont="1" applyFill="1" applyBorder="1" applyAlignment="1">
      <alignment vertical="top" wrapText="1"/>
    </xf>
    <xf numFmtId="165" fontId="4" fillId="0" borderId="3" xfId="1" applyNumberFormat="1" applyFont="1" applyFill="1" applyBorder="1" applyAlignment="1">
      <alignment vertical="top" wrapText="1"/>
    </xf>
    <xf numFmtId="165" fontId="4" fillId="0" borderId="8" xfId="1" applyNumberFormat="1" applyFont="1" applyFill="1" applyBorder="1" applyAlignment="1">
      <alignment vertical="top" wrapText="1"/>
    </xf>
    <xf numFmtId="165" fontId="3" fillId="2" borderId="6" xfId="1" applyNumberFormat="1" applyFont="1" applyFill="1" applyBorder="1" applyAlignment="1">
      <alignment vertical="top" wrapText="1"/>
    </xf>
    <xf numFmtId="165" fontId="3" fillId="0" borderId="10" xfId="1" applyNumberFormat="1" applyFont="1" applyFill="1" applyBorder="1" applyAlignment="1">
      <alignment vertical="top"/>
    </xf>
    <xf numFmtId="165" fontId="3" fillId="0" borderId="11" xfId="1" applyNumberFormat="1" applyFont="1" applyFill="1" applyBorder="1" applyAlignment="1">
      <alignment vertical="top"/>
    </xf>
    <xf numFmtId="0" fontId="5" fillId="0" borderId="7" xfId="0" applyFont="1" applyFill="1" applyBorder="1" applyAlignment="1">
      <alignment horizontal="center" vertical="top" wrapText="1"/>
    </xf>
    <xf numFmtId="0" fontId="7" fillId="2" borderId="9" xfId="0" applyFont="1" applyFill="1" applyBorder="1" applyAlignment="1">
      <alignment vertical="top" wrapText="1"/>
    </xf>
    <xf numFmtId="0" fontId="7" fillId="2" borderId="10" xfId="0" applyFont="1" applyFill="1" applyBorder="1" applyAlignment="1">
      <alignment vertical="top" wrapText="1"/>
    </xf>
    <xf numFmtId="0" fontId="5" fillId="2" borderId="10" xfId="0" applyFont="1" applyFill="1" applyBorder="1" applyAlignment="1">
      <alignment horizontal="center" vertical="top" wrapText="1"/>
    </xf>
    <xf numFmtId="165" fontId="7" fillId="2" borderId="10" xfId="1" applyNumberFormat="1" applyFont="1" applyFill="1" applyBorder="1" applyAlignment="1">
      <alignment vertical="top" wrapText="1"/>
    </xf>
    <xf numFmtId="165" fontId="7" fillId="2" borderId="11" xfId="1" applyNumberFormat="1" applyFont="1" applyFill="1" applyBorder="1" applyAlignment="1">
      <alignment vertical="top" wrapText="1"/>
    </xf>
    <xf numFmtId="0" fontId="4" fillId="0" borderId="3" xfId="0" applyFont="1" applyFill="1" applyBorder="1" applyAlignment="1">
      <alignment horizontal="center" vertical="top" wrapText="1"/>
    </xf>
    <xf numFmtId="1" fontId="4" fillId="0" borderId="0" xfId="0" applyNumberFormat="1" applyFont="1" applyFill="1" applyAlignment="1">
      <alignment horizontal="right" vertical="top" wrapText="1"/>
    </xf>
    <xf numFmtId="2" fontId="4" fillId="0" borderId="10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22" xfId="0" applyFont="1" applyFill="1" applyBorder="1" applyAlignment="1">
      <alignment vertical="top" wrapText="1"/>
    </xf>
    <xf numFmtId="0" fontId="3" fillId="2" borderId="9" xfId="0" applyFont="1" applyFill="1" applyBorder="1" applyAlignment="1">
      <alignment vertical="top" wrapText="1"/>
    </xf>
    <xf numFmtId="1" fontId="3" fillId="2" borderId="10" xfId="0" applyNumberFormat="1" applyFont="1" applyFill="1" applyBorder="1" applyAlignment="1">
      <alignment vertical="top" wrapText="1"/>
    </xf>
    <xf numFmtId="1" fontId="4" fillId="2" borderId="10" xfId="0" applyNumberFormat="1" applyFont="1" applyFill="1" applyBorder="1" applyAlignment="1">
      <alignment horizontal="center" vertical="top" wrapText="1"/>
    </xf>
    <xf numFmtId="2" fontId="3" fillId="2" borderId="10" xfId="0" applyNumberFormat="1" applyFont="1" applyFill="1" applyBorder="1" applyAlignment="1">
      <alignment vertical="top" wrapText="1"/>
    </xf>
    <xf numFmtId="0" fontId="4" fillId="0" borderId="23" xfId="0" applyFont="1" applyFill="1" applyBorder="1" applyAlignment="1">
      <alignment vertical="top" wrapText="1"/>
    </xf>
    <xf numFmtId="0" fontId="4" fillId="0" borderId="23" xfId="0" applyFont="1" applyFill="1" applyBorder="1" applyAlignment="1">
      <alignment horizontal="center" vertical="top" wrapText="1"/>
    </xf>
    <xf numFmtId="0" fontId="5" fillId="0" borderId="25" xfId="0" applyFont="1" applyFill="1" applyBorder="1" applyAlignment="1">
      <alignment vertical="top" wrapText="1"/>
    </xf>
    <xf numFmtId="165" fontId="5" fillId="0" borderId="26" xfId="1" applyNumberFormat="1" applyFont="1" applyFill="1" applyBorder="1" applyAlignment="1">
      <alignment vertical="top"/>
    </xf>
    <xf numFmtId="165" fontId="5" fillId="0" borderId="27" xfId="1" applyNumberFormat="1" applyFont="1" applyFill="1" applyBorder="1" applyAlignment="1">
      <alignment vertical="top"/>
    </xf>
    <xf numFmtId="166" fontId="7" fillId="0" borderId="0" xfId="1" applyNumberFormat="1" applyFont="1" applyFill="1" applyAlignment="1">
      <alignment vertical="top" wrapText="1"/>
    </xf>
    <xf numFmtId="0" fontId="7" fillId="2" borderId="0" xfId="0" applyFont="1" applyFill="1" applyAlignment="1">
      <alignment vertical="top" wrapText="1"/>
    </xf>
    <xf numFmtId="0" fontId="11" fillId="2" borderId="0" xfId="0" applyFont="1" applyFill="1" applyAlignment="1"/>
    <xf numFmtId="0" fontId="5" fillId="2" borderId="0" xfId="0" applyFont="1" applyFill="1" applyAlignment="1">
      <alignment vertical="top" wrapText="1"/>
    </xf>
    <xf numFmtId="166" fontId="7" fillId="2" borderId="0" xfId="1" applyNumberFormat="1" applyFont="1" applyFill="1" applyAlignment="1">
      <alignment vertical="top" wrapText="1"/>
    </xf>
    <xf numFmtId="0" fontId="7" fillId="0" borderId="0" xfId="0" applyFont="1" applyFill="1" applyAlignment="1">
      <alignment vertical="top" wrapText="1"/>
    </xf>
    <xf numFmtId="2" fontId="4" fillId="0" borderId="23" xfId="0" applyNumberFormat="1" applyFont="1" applyFill="1" applyBorder="1" applyAlignment="1">
      <alignment vertical="top" wrapText="1"/>
    </xf>
    <xf numFmtId="165" fontId="4" fillId="0" borderId="24" xfId="1" applyNumberFormat="1" applyFont="1" applyFill="1" applyBorder="1" applyAlignment="1">
      <alignment vertical="top" wrapText="1"/>
    </xf>
    <xf numFmtId="0" fontId="4" fillId="0" borderId="19" xfId="0" applyNumberFormat="1" applyFont="1" applyFill="1" applyBorder="1" applyAlignment="1">
      <alignment vertical="top" wrapText="1"/>
    </xf>
    <xf numFmtId="165" fontId="4" fillId="0" borderId="20" xfId="1" applyNumberFormat="1" applyFont="1" applyFill="1" applyBorder="1" applyAlignment="1">
      <alignment vertical="top"/>
    </xf>
    <xf numFmtId="165" fontId="4" fillId="0" borderId="21" xfId="1" applyNumberFormat="1" applyFont="1" applyFill="1" applyBorder="1" applyAlignment="1">
      <alignment vertical="top"/>
    </xf>
    <xf numFmtId="0" fontId="4" fillId="0" borderId="0" xfId="0" applyFont="1" applyFill="1" applyBorder="1"/>
    <xf numFmtId="0" fontId="0" fillId="0" borderId="0" xfId="0" applyFill="1" applyBorder="1"/>
    <xf numFmtId="0" fontId="5" fillId="0" borderId="0" xfId="0" applyFont="1" applyFill="1" applyAlignment="1">
      <alignment vertical="top"/>
    </xf>
    <xf numFmtId="0" fontId="5" fillId="0" borderId="0" xfId="0" applyFont="1" applyFill="1"/>
    <xf numFmtId="0" fontId="7" fillId="0" borderId="0" xfId="0" applyFont="1" applyFill="1" applyAlignment="1">
      <alignment vertical="top" wrapText="1"/>
    </xf>
    <xf numFmtId="0" fontId="11" fillId="0" borderId="0" xfId="0" applyFont="1" applyAlignment="1"/>
    <xf numFmtId="1" fontId="4" fillId="0" borderId="0" xfId="0" applyNumberFormat="1" applyFont="1" applyFill="1" applyBorder="1" applyAlignment="1">
      <alignment vertical="top" wrapText="1"/>
    </xf>
    <xf numFmtId="165" fontId="5" fillId="0" borderId="14" xfId="1" applyNumberFormat="1" applyFont="1" applyFill="1" applyBorder="1" applyAlignment="1">
      <alignment vertical="top" wrapText="1"/>
    </xf>
    <xf numFmtId="165" fontId="5" fillId="0" borderId="1" xfId="1" applyNumberFormat="1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165" fontId="3" fillId="2" borderId="11" xfId="1" applyNumberFormat="1" applyFont="1" applyFill="1" applyBorder="1" applyAlignment="1">
      <alignment vertical="top" wrapText="1"/>
    </xf>
    <xf numFmtId="165" fontId="3" fillId="0" borderId="0" xfId="1" applyNumberFormat="1" applyFont="1" applyFill="1" applyAlignment="1">
      <alignment vertical="top" wrapText="1"/>
    </xf>
    <xf numFmtId="165" fontId="3" fillId="0" borderId="0" xfId="1" applyNumberFormat="1" applyFont="1" applyFill="1" applyAlignment="1">
      <alignment horizontal="right" vertical="top" wrapText="1"/>
    </xf>
    <xf numFmtId="165" fontId="5" fillId="0" borderId="15" xfId="1" applyNumberFormat="1" applyFont="1" applyFill="1" applyBorder="1" applyAlignment="1">
      <alignment vertical="top" wrapText="1"/>
    </xf>
    <xf numFmtId="165" fontId="4" fillId="0" borderId="11" xfId="1" applyNumberFormat="1" applyFont="1" applyFill="1" applyBorder="1" applyAlignment="1">
      <alignment vertical="top" wrapText="1"/>
    </xf>
    <xf numFmtId="0" fontId="7" fillId="0" borderId="0" xfId="0" applyFont="1" applyFill="1" applyAlignment="1">
      <alignment vertical="top" wrapText="1"/>
    </xf>
    <xf numFmtId="0" fontId="11" fillId="0" borderId="0" xfId="0" applyFont="1" applyAlignment="1"/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3" fillId="0" borderId="4" xfId="0" applyNumberFormat="1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3" fillId="2" borderId="16" xfId="0" applyFont="1" applyFill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tabSelected="1" topLeftCell="A31" zoomScale="75" zoomScaleNormal="75" workbookViewId="0">
      <selection activeCell="A48" sqref="A48"/>
    </sheetView>
  </sheetViews>
  <sheetFormatPr defaultRowHeight="15.6" x14ac:dyDescent="0.3"/>
  <cols>
    <col min="1" max="1" width="79.88671875" style="7" customWidth="1"/>
    <col min="2" max="2" width="15" style="7" customWidth="1"/>
    <col min="3" max="3" width="13.6640625" style="7" customWidth="1"/>
    <col min="4" max="4" width="14.109375" style="7" customWidth="1"/>
    <col min="5" max="5" width="14.44140625" style="7" customWidth="1"/>
    <col min="6" max="6" width="16" style="7" bestFit="1" customWidth="1"/>
    <col min="7" max="7" width="9.109375" style="15"/>
  </cols>
  <sheetData>
    <row r="1" spans="1:10" s="22" customFormat="1" ht="31.2" x14ac:dyDescent="0.3">
      <c r="A1" s="39" t="s">
        <v>9</v>
      </c>
      <c r="B1" s="7"/>
      <c r="C1" s="7">
        <v>2020</v>
      </c>
      <c r="D1" s="40" t="s">
        <v>19</v>
      </c>
      <c r="E1" s="40">
        <v>12</v>
      </c>
      <c r="F1" s="7"/>
      <c r="G1" s="15"/>
    </row>
    <row r="2" spans="1:10" s="22" customFormat="1" x14ac:dyDescent="0.3">
      <c r="A2" s="41" t="s">
        <v>13</v>
      </c>
      <c r="B2" s="7"/>
      <c r="C2" s="7"/>
      <c r="D2" s="7"/>
      <c r="E2" s="42"/>
      <c r="F2" s="7"/>
      <c r="G2" s="15"/>
    </row>
    <row r="3" spans="1:10" s="22" customFormat="1" x14ac:dyDescent="0.3">
      <c r="A3" s="7" t="s">
        <v>21</v>
      </c>
      <c r="B3" s="7">
        <v>6096.3</v>
      </c>
      <c r="C3" s="7"/>
      <c r="D3" s="7"/>
      <c r="E3" s="85"/>
      <c r="F3" s="7"/>
      <c r="G3" s="15"/>
    </row>
    <row r="4" spans="1:10" s="22" customFormat="1" x14ac:dyDescent="0.3">
      <c r="A4" s="7" t="s">
        <v>49</v>
      </c>
      <c r="B4" s="7">
        <v>17.93</v>
      </c>
      <c r="C4" s="7">
        <v>17.989999999999998</v>
      </c>
      <c r="D4" s="7">
        <v>19.95</v>
      </c>
      <c r="E4" s="7"/>
      <c r="F4" s="7"/>
      <c r="G4" s="15"/>
    </row>
    <row r="5" spans="1:10" s="22" customFormat="1" x14ac:dyDescent="0.3">
      <c r="A5" s="7" t="s">
        <v>17</v>
      </c>
      <c r="B5" s="123">
        <f>B3*6*B4+B3*C4*4+B3*2*D4</f>
        <v>1337772.0720000002</v>
      </c>
      <c r="C5" s="43"/>
      <c r="D5" s="43"/>
      <c r="E5" s="7"/>
      <c r="F5" s="43"/>
      <c r="G5" s="7"/>
    </row>
    <row r="6" spans="1:10" s="22" customFormat="1" ht="31.2" x14ac:dyDescent="0.3">
      <c r="A6" s="7" t="s">
        <v>73</v>
      </c>
      <c r="B6" s="123">
        <v>8289.39</v>
      </c>
      <c r="C6" s="43"/>
      <c r="D6" s="43"/>
      <c r="E6" s="7"/>
      <c r="F6" s="43"/>
      <c r="G6" s="7"/>
    </row>
    <row r="7" spans="1:10" s="22" customFormat="1" ht="16.2" thickBot="1" x14ac:dyDescent="0.35">
      <c r="A7" s="7" t="s">
        <v>0</v>
      </c>
      <c r="B7" s="7">
        <v>95.95</v>
      </c>
      <c r="C7" s="7"/>
      <c r="D7" s="7"/>
      <c r="E7" s="7"/>
      <c r="F7" s="43"/>
      <c r="G7" s="15"/>
    </row>
    <row r="8" spans="1:10" s="23" customFormat="1" ht="62.4" x14ac:dyDescent="0.3">
      <c r="A8" s="4" t="s">
        <v>1</v>
      </c>
      <c r="B8" s="6" t="s">
        <v>10</v>
      </c>
      <c r="C8" s="6" t="s">
        <v>15</v>
      </c>
      <c r="D8" s="6" t="s">
        <v>18</v>
      </c>
      <c r="E8" s="5" t="s">
        <v>16</v>
      </c>
      <c r="F8" s="8"/>
      <c r="G8" s="16"/>
    </row>
    <row r="9" spans="1:10" s="22" customFormat="1" x14ac:dyDescent="0.3">
      <c r="A9" s="9" t="s">
        <v>2</v>
      </c>
      <c r="B9" s="27" t="s">
        <v>11</v>
      </c>
      <c r="C9" s="120" t="s">
        <v>20</v>
      </c>
      <c r="D9" s="10">
        <v>1.06</v>
      </c>
      <c r="E9" s="73">
        <f>D9*B3*E1</f>
        <v>77544.936000000002</v>
      </c>
      <c r="F9" s="7"/>
      <c r="G9" s="15"/>
    </row>
    <row r="10" spans="1:10" s="22" customFormat="1" ht="46.8" x14ac:dyDescent="0.3">
      <c r="A10" s="9" t="s">
        <v>3</v>
      </c>
      <c r="B10" s="27" t="s">
        <v>11</v>
      </c>
      <c r="C10" s="120" t="s">
        <v>20</v>
      </c>
      <c r="D10" s="10">
        <f>5.75+D11+D12+D13+D14+D15</f>
        <v>8.0722383522245735</v>
      </c>
      <c r="E10" s="73">
        <f>D10*E1*B3</f>
        <v>590529.44000000006</v>
      </c>
      <c r="F10" s="7"/>
      <c r="G10" s="15"/>
    </row>
    <row r="11" spans="1:10" s="22" customFormat="1" x14ac:dyDescent="0.3">
      <c r="A11" s="11" t="s">
        <v>4</v>
      </c>
      <c r="B11" s="27"/>
      <c r="C11" s="120" t="s">
        <v>20</v>
      </c>
      <c r="D11" s="10">
        <f>E11/E1/B3</f>
        <v>4.9210176664534228E-2</v>
      </c>
      <c r="E11" s="73">
        <v>3600</v>
      </c>
      <c r="F11" s="7"/>
      <c r="G11" s="15"/>
    </row>
    <row r="12" spans="1:10" s="22" customFormat="1" x14ac:dyDescent="0.3">
      <c r="A12" s="11" t="s">
        <v>5</v>
      </c>
      <c r="B12" s="27"/>
      <c r="C12" s="120" t="s">
        <v>20</v>
      </c>
      <c r="D12" s="10">
        <f>E12/E1/B3</f>
        <v>0.12879342114615969</v>
      </c>
      <c r="E12" s="73">
        <v>9421.9599999999991</v>
      </c>
      <c r="F12" s="7"/>
      <c r="G12" s="15"/>
    </row>
    <row r="13" spans="1:10" s="22" customFormat="1" x14ac:dyDescent="0.3">
      <c r="A13" s="11" t="s">
        <v>29</v>
      </c>
      <c r="B13" s="27"/>
      <c r="C13" s="120" t="s">
        <v>20</v>
      </c>
      <c r="D13" s="10">
        <f>E13/E1/B3</f>
        <v>0.10176937924096036</v>
      </c>
      <c r="E13" s="73">
        <v>7445</v>
      </c>
      <c r="F13" s="7"/>
      <c r="G13" s="15"/>
    </row>
    <row r="14" spans="1:10" s="22" customFormat="1" x14ac:dyDescent="0.3">
      <c r="A14" s="11" t="s">
        <v>6</v>
      </c>
      <c r="B14" s="27"/>
      <c r="C14" s="120" t="s">
        <v>20</v>
      </c>
      <c r="D14" s="10">
        <f>E14/B3/E1</f>
        <v>1.9924653751729189</v>
      </c>
      <c r="E14" s="73">
        <v>145760</v>
      </c>
      <c r="F14" s="7"/>
      <c r="G14" s="15"/>
    </row>
    <row r="15" spans="1:10" s="110" customFormat="1" x14ac:dyDescent="0.3">
      <c r="A15" s="11" t="s">
        <v>59</v>
      </c>
      <c r="B15" s="87"/>
      <c r="C15" s="120" t="s">
        <v>20</v>
      </c>
      <c r="D15" s="10">
        <v>0.05</v>
      </c>
      <c r="E15" s="73">
        <f>D15*E1*B3</f>
        <v>3657.7800000000007</v>
      </c>
      <c r="F15" s="13"/>
      <c r="G15" s="13"/>
      <c r="H15" s="49"/>
      <c r="I15" s="109"/>
      <c r="J15" s="109"/>
    </row>
    <row r="16" spans="1:10" s="22" customFormat="1" ht="46.8" x14ac:dyDescent="0.3">
      <c r="A16" s="9" t="s">
        <v>51</v>
      </c>
      <c r="B16" s="27" t="s">
        <v>11</v>
      </c>
      <c r="C16" s="120" t="s">
        <v>20</v>
      </c>
      <c r="D16" s="10">
        <f>E16/E1/B3</f>
        <v>5.7735839771664779</v>
      </c>
      <c r="E16" s="73">
        <f>9750*3.61*E1</f>
        <v>422370</v>
      </c>
      <c r="F16" s="7"/>
      <c r="G16" s="15"/>
    </row>
    <row r="17" spans="1:10" s="22" customFormat="1" ht="31.8" thickBot="1" x14ac:dyDescent="0.35">
      <c r="A17" s="29" t="s">
        <v>45</v>
      </c>
      <c r="B17" s="30" t="s">
        <v>11</v>
      </c>
      <c r="C17" s="31" t="s">
        <v>20</v>
      </c>
      <c r="D17" s="14">
        <v>0.51</v>
      </c>
      <c r="E17" s="74">
        <f>D17*E1*B3</f>
        <v>37309.356</v>
      </c>
      <c r="F17" s="7"/>
      <c r="G17" s="15"/>
    </row>
    <row r="18" spans="1:10" s="22" customFormat="1" ht="15" customHeight="1" x14ac:dyDescent="0.3">
      <c r="A18" s="35" t="s">
        <v>46</v>
      </c>
      <c r="B18" s="36"/>
      <c r="C18" s="36"/>
      <c r="D18" s="37">
        <f>E18/E1/B3</f>
        <v>3.6175311254367397</v>
      </c>
      <c r="E18" s="75">
        <f>E19+E20+E21+E26+E22+E23+E24+E25</f>
        <v>264642.65999999997</v>
      </c>
      <c r="F18" s="7"/>
      <c r="G18" s="15"/>
    </row>
    <row r="19" spans="1:10" s="24" customFormat="1" ht="15" customHeight="1" x14ac:dyDescent="0.3">
      <c r="A19" s="9" t="s">
        <v>56</v>
      </c>
      <c r="B19" s="27" t="s">
        <v>50</v>
      </c>
      <c r="C19" s="120" t="s">
        <v>20</v>
      </c>
      <c r="D19" s="10"/>
      <c r="E19" s="73">
        <v>53459.23</v>
      </c>
      <c r="F19" s="41"/>
      <c r="G19" s="17"/>
    </row>
    <row r="20" spans="1:10" s="51" customFormat="1" ht="15" customHeight="1" x14ac:dyDescent="0.3">
      <c r="A20" s="9" t="s">
        <v>72</v>
      </c>
      <c r="B20" s="27" t="s">
        <v>50</v>
      </c>
      <c r="C20" s="120" t="s">
        <v>20</v>
      </c>
      <c r="D20" s="12"/>
      <c r="E20" s="73">
        <f>10615.68</f>
        <v>10615.68</v>
      </c>
      <c r="F20" s="7"/>
      <c r="G20" s="15"/>
    </row>
    <row r="21" spans="1:10" s="51" customFormat="1" ht="15" customHeight="1" x14ac:dyDescent="0.3">
      <c r="A21" s="9" t="s">
        <v>57</v>
      </c>
      <c r="B21" s="27" t="s">
        <v>58</v>
      </c>
      <c r="C21" s="120" t="s">
        <v>20</v>
      </c>
      <c r="D21" s="10"/>
      <c r="E21" s="73">
        <v>119976.47</v>
      </c>
      <c r="F21" s="7"/>
      <c r="G21" s="15"/>
    </row>
    <row r="22" spans="1:10" s="24" customFormat="1" ht="15" customHeight="1" x14ac:dyDescent="0.3">
      <c r="A22" s="9" t="s">
        <v>70</v>
      </c>
      <c r="B22" s="27" t="s">
        <v>62</v>
      </c>
      <c r="C22" s="120" t="s">
        <v>20</v>
      </c>
      <c r="D22" s="12"/>
      <c r="E22" s="73">
        <f>2051.35+1055.93+2708.93</f>
        <v>5816.2099999999991</v>
      </c>
      <c r="F22" s="41"/>
      <c r="G22" s="17"/>
    </row>
    <row r="23" spans="1:10" s="51" customFormat="1" ht="15" customHeight="1" x14ac:dyDescent="0.3">
      <c r="A23" s="9" t="s">
        <v>60</v>
      </c>
      <c r="B23" s="27" t="s">
        <v>61</v>
      </c>
      <c r="C23" s="120" t="s">
        <v>20</v>
      </c>
      <c r="D23" s="12"/>
      <c r="E23" s="73">
        <v>14950</v>
      </c>
      <c r="F23" s="7"/>
      <c r="G23" s="15"/>
    </row>
    <row r="24" spans="1:10" s="51" customFormat="1" ht="15" customHeight="1" x14ac:dyDescent="0.3">
      <c r="A24" s="9" t="s">
        <v>69</v>
      </c>
      <c r="B24" s="27" t="s">
        <v>63</v>
      </c>
      <c r="C24" s="120" t="s">
        <v>20</v>
      </c>
      <c r="D24" s="10"/>
      <c r="E24" s="73">
        <f>4297.73+3496.17</f>
        <v>7793.9</v>
      </c>
      <c r="F24" s="7"/>
      <c r="G24" s="15"/>
    </row>
    <row r="25" spans="1:10" s="51" customFormat="1" ht="15" customHeight="1" x14ac:dyDescent="0.3">
      <c r="A25" s="9" t="s">
        <v>71</v>
      </c>
      <c r="B25" s="27" t="s">
        <v>32</v>
      </c>
      <c r="C25" s="120" t="s">
        <v>20</v>
      </c>
      <c r="D25" s="10"/>
      <c r="E25" s="73">
        <v>16931.169999999998</v>
      </c>
      <c r="F25" s="7"/>
      <c r="G25" s="15"/>
    </row>
    <row r="26" spans="1:10" s="51" customFormat="1" ht="15" customHeight="1" thickBot="1" x14ac:dyDescent="0.35">
      <c r="A26" s="118" t="s">
        <v>68</v>
      </c>
      <c r="B26" s="27" t="s">
        <v>64</v>
      </c>
      <c r="C26" s="120" t="s">
        <v>20</v>
      </c>
      <c r="D26" s="10"/>
      <c r="E26" s="73">
        <v>35100</v>
      </c>
      <c r="F26" s="7"/>
      <c r="G26" s="15"/>
    </row>
    <row r="27" spans="1:10" s="20" customFormat="1" ht="15" customHeight="1" thickBot="1" x14ac:dyDescent="0.35">
      <c r="A27" s="66" t="s">
        <v>47</v>
      </c>
      <c r="B27" s="67"/>
      <c r="C27" s="67" t="s">
        <v>20</v>
      </c>
      <c r="D27" s="86">
        <f>E27/E1/B3</f>
        <v>0.83665502025818939</v>
      </c>
      <c r="E27" s="125">
        <f>D47+D48</f>
        <v>61206</v>
      </c>
      <c r="F27" s="25"/>
      <c r="G27" s="26"/>
      <c r="H27" s="19"/>
      <c r="I27" s="19"/>
      <c r="J27" s="19"/>
    </row>
    <row r="28" spans="1:10" s="22" customFormat="1" ht="15" customHeight="1" thickBot="1" x14ac:dyDescent="0.35">
      <c r="A28" s="88" t="s">
        <v>48</v>
      </c>
      <c r="B28" s="93" t="s">
        <v>11</v>
      </c>
      <c r="C28" s="94" t="s">
        <v>20</v>
      </c>
      <c r="D28" s="104">
        <v>0.2</v>
      </c>
      <c r="E28" s="105">
        <f>D28*E1*B3</f>
        <v>14631.120000000003</v>
      </c>
      <c r="F28" s="3"/>
      <c r="G28" s="2"/>
      <c r="H28" s="2"/>
      <c r="I28" s="2"/>
    </row>
    <row r="29" spans="1:10" s="22" customFormat="1" ht="15" customHeight="1" thickBot="1" x14ac:dyDescent="0.35">
      <c r="A29" s="89" t="s">
        <v>7</v>
      </c>
      <c r="B29" s="90"/>
      <c r="C29" s="91" t="str">
        <f>C21</f>
        <v>руб</v>
      </c>
      <c r="D29" s="92">
        <f>D9+D10+D16+D17+D18+D27+D28</f>
        <v>20.070008475085977</v>
      </c>
      <c r="E29" s="121">
        <f>E9+E10+E16+E17+E18+E27+E28</f>
        <v>1468233.5120000001</v>
      </c>
      <c r="F29" s="122"/>
      <c r="G29" s="18"/>
    </row>
    <row r="30" spans="1:10" s="20" customFormat="1" ht="15" customHeight="1" thickBot="1" x14ac:dyDescent="0.35">
      <c r="A30" s="133" t="s">
        <v>25</v>
      </c>
      <c r="B30" s="134"/>
      <c r="C30" s="134"/>
      <c r="D30" s="52" t="s">
        <v>27</v>
      </c>
      <c r="E30" s="53" t="s">
        <v>28</v>
      </c>
      <c r="F30" s="34"/>
      <c r="G30" s="25"/>
      <c r="H30" s="54"/>
      <c r="I30" s="19"/>
      <c r="J30" s="19"/>
    </row>
    <row r="31" spans="1:10" s="59" customFormat="1" ht="15" customHeight="1" x14ac:dyDescent="0.3">
      <c r="A31" s="44" t="s">
        <v>55</v>
      </c>
      <c r="B31" s="32"/>
      <c r="C31" s="57" t="s">
        <v>24</v>
      </c>
      <c r="D31" s="116"/>
      <c r="E31" s="124">
        <v>-100546</v>
      </c>
      <c r="F31" s="45"/>
      <c r="G31" s="58"/>
    </row>
    <row r="32" spans="1:10" s="59" customFormat="1" ht="15" customHeight="1" x14ac:dyDescent="0.3">
      <c r="A32" s="11" t="s">
        <v>12</v>
      </c>
      <c r="B32" s="28"/>
      <c r="C32" s="60" t="s">
        <v>24</v>
      </c>
      <c r="D32" s="117">
        <f>22109/12*E1</f>
        <v>22109</v>
      </c>
      <c r="E32" s="70"/>
      <c r="F32" s="45"/>
      <c r="G32" s="58"/>
    </row>
    <row r="33" spans="1:10" s="59" customFormat="1" ht="15" customHeight="1" x14ac:dyDescent="0.3">
      <c r="A33" s="11" t="s">
        <v>52</v>
      </c>
      <c r="B33" s="28"/>
      <c r="C33" s="60" t="str">
        <f>C32</f>
        <v>руб.</v>
      </c>
      <c r="D33" s="117"/>
      <c r="E33" s="70"/>
      <c r="F33" s="111"/>
      <c r="G33" s="112"/>
    </row>
    <row r="34" spans="1:10" s="59" customFormat="1" ht="15" customHeight="1" x14ac:dyDescent="0.3">
      <c r="A34" s="11" t="s">
        <v>33</v>
      </c>
      <c r="B34" s="28"/>
      <c r="C34" s="60" t="s">
        <v>24</v>
      </c>
      <c r="D34" s="117">
        <f>3143.27+2508.83+1955.61</f>
        <v>7607.71</v>
      </c>
      <c r="E34" s="70"/>
      <c r="F34" s="46"/>
      <c r="G34" s="58"/>
    </row>
    <row r="35" spans="1:10" s="62" customFormat="1" ht="15" customHeight="1" x14ac:dyDescent="0.3">
      <c r="A35" s="11" t="s">
        <v>30</v>
      </c>
      <c r="B35" s="28"/>
      <c r="C35" s="60" t="s">
        <v>24</v>
      </c>
      <c r="D35" s="117">
        <f>B5+B6</f>
        <v>1346061.4620000001</v>
      </c>
      <c r="E35" s="70"/>
      <c r="F35" s="103"/>
      <c r="G35" s="61"/>
    </row>
    <row r="36" spans="1:10" s="62" customFormat="1" ht="15" customHeight="1" thickBot="1" x14ac:dyDescent="0.35">
      <c r="A36" s="55" t="str">
        <f>A29</f>
        <v>итого расходы</v>
      </c>
      <c r="B36" s="56"/>
      <c r="C36" s="78" t="s">
        <v>24</v>
      </c>
      <c r="D36" s="71"/>
      <c r="E36" s="72">
        <f>E29</f>
        <v>1468233.5120000001</v>
      </c>
      <c r="F36" s="47"/>
      <c r="G36" s="61"/>
    </row>
    <row r="37" spans="1:10" s="65" customFormat="1" ht="15" customHeight="1" thickBot="1" x14ac:dyDescent="0.35">
      <c r="A37" s="79" t="s">
        <v>14</v>
      </c>
      <c r="B37" s="80"/>
      <c r="C37" s="81" t="s">
        <v>24</v>
      </c>
      <c r="D37" s="82"/>
      <c r="E37" s="83">
        <f>E31+D32+D33+D34+D35+D31-E36</f>
        <v>-193001.34000000008</v>
      </c>
      <c r="F37" s="48"/>
      <c r="G37" s="63"/>
      <c r="H37" s="64"/>
      <c r="I37" s="64"/>
      <c r="J37" s="64"/>
    </row>
    <row r="38" spans="1:10" s="22" customFormat="1" x14ac:dyDescent="0.3">
      <c r="A38" s="130" t="s">
        <v>54</v>
      </c>
      <c r="B38" s="131"/>
      <c r="C38" s="131"/>
      <c r="D38" s="131"/>
      <c r="E38" s="132"/>
      <c r="F38" s="49"/>
      <c r="G38" s="3"/>
      <c r="H38" s="3"/>
      <c r="I38" s="2"/>
      <c r="J38" s="2"/>
    </row>
    <row r="39" spans="1:10" s="51" customFormat="1" x14ac:dyDescent="0.3">
      <c r="A39" s="38" t="s">
        <v>22</v>
      </c>
      <c r="B39" s="128" t="s">
        <v>34</v>
      </c>
      <c r="C39" s="128" t="s">
        <v>26</v>
      </c>
      <c r="D39" s="135"/>
      <c r="E39" s="136"/>
      <c r="F39" s="3"/>
      <c r="G39" s="3"/>
      <c r="H39" s="3"/>
      <c r="I39" s="2"/>
      <c r="J39" s="2"/>
    </row>
    <row r="40" spans="1:10" s="51" customFormat="1" ht="62.4" x14ac:dyDescent="0.3">
      <c r="A40" s="9"/>
      <c r="B40" s="129"/>
      <c r="C40" s="119" t="s">
        <v>35</v>
      </c>
      <c r="D40" s="119" t="s">
        <v>36</v>
      </c>
      <c r="E40" s="84" t="s">
        <v>31</v>
      </c>
      <c r="F40" s="3"/>
      <c r="G40" s="3"/>
      <c r="H40" s="3"/>
      <c r="I40" s="2"/>
      <c r="J40" s="2"/>
    </row>
    <row r="41" spans="1:10" s="22" customFormat="1" x14ac:dyDescent="0.3">
      <c r="A41" s="21" t="s">
        <v>42</v>
      </c>
      <c r="B41" s="68">
        <v>1331837</v>
      </c>
      <c r="C41" s="68">
        <v>1331856</v>
      </c>
      <c r="D41" s="68"/>
      <c r="E41" s="69"/>
      <c r="F41" s="50"/>
      <c r="G41" s="3"/>
      <c r="H41" s="3"/>
      <c r="I41" s="2"/>
      <c r="J41" s="2"/>
    </row>
    <row r="42" spans="1:10" s="22" customFormat="1" x14ac:dyDescent="0.3">
      <c r="A42" s="21" t="s">
        <v>43</v>
      </c>
      <c r="B42" s="68">
        <v>484029</v>
      </c>
      <c r="C42" s="68">
        <v>478170</v>
      </c>
      <c r="D42" s="68">
        <v>37445</v>
      </c>
      <c r="E42" s="69"/>
      <c r="F42" s="50"/>
      <c r="G42" s="3"/>
      <c r="H42" s="3"/>
      <c r="I42" s="2"/>
      <c r="J42" s="2"/>
    </row>
    <row r="43" spans="1:10" s="22" customFormat="1" x14ac:dyDescent="0.3">
      <c r="A43" s="21" t="s">
        <v>37</v>
      </c>
      <c r="B43" s="68">
        <v>144085</v>
      </c>
      <c r="C43" s="68">
        <v>144964</v>
      </c>
      <c r="D43" s="68">
        <v>4397</v>
      </c>
      <c r="E43" s="69"/>
      <c r="F43" s="50"/>
      <c r="G43" s="3"/>
      <c r="H43" s="3"/>
      <c r="I43" s="2"/>
      <c r="J43" s="2"/>
    </row>
    <row r="44" spans="1:10" s="22" customFormat="1" x14ac:dyDescent="0.3">
      <c r="A44" s="21" t="s">
        <v>38</v>
      </c>
      <c r="B44" s="68">
        <v>231288</v>
      </c>
      <c r="C44" s="68">
        <v>232811</v>
      </c>
      <c r="D44" s="68">
        <v>10179</v>
      </c>
      <c r="E44" s="69"/>
      <c r="F44" s="50"/>
      <c r="G44" s="3"/>
      <c r="H44" s="3"/>
      <c r="I44" s="2"/>
      <c r="J44" s="2"/>
    </row>
    <row r="45" spans="1:10" s="22" customFormat="1" x14ac:dyDescent="0.3">
      <c r="A45" s="21" t="s">
        <v>39</v>
      </c>
      <c r="B45" s="68">
        <v>496800</v>
      </c>
      <c r="C45" s="68">
        <v>439051</v>
      </c>
      <c r="D45" s="68">
        <v>69635</v>
      </c>
      <c r="E45" s="69"/>
      <c r="F45" s="50"/>
      <c r="G45" s="3"/>
      <c r="H45" s="3"/>
      <c r="I45" s="2"/>
      <c r="J45" s="2"/>
    </row>
    <row r="46" spans="1:10" s="22" customFormat="1" ht="16.2" thickBot="1" x14ac:dyDescent="0.35">
      <c r="A46" s="106" t="s">
        <v>44</v>
      </c>
      <c r="B46" s="107">
        <v>193723</v>
      </c>
      <c r="C46" s="107">
        <v>193703</v>
      </c>
      <c r="D46" s="107"/>
      <c r="E46" s="108"/>
      <c r="F46" s="50"/>
      <c r="G46" s="3"/>
      <c r="H46" s="3"/>
      <c r="I46" s="2"/>
      <c r="J46" s="2"/>
    </row>
    <row r="47" spans="1:10" s="22" customFormat="1" ht="16.2" thickBot="1" x14ac:dyDescent="0.35">
      <c r="A47" s="33" t="s">
        <v>23</v>
      </c>
      <c r="B47" s="76">
        <f>SUM(B41:B46)</f>
        <v>2881762</v>
      </c>
      <c r="C47" s="76">
        <f>SUM(C41:C46)</f>
        <v>2820555</v>
      </c>
      <c r="D47" s="76">
        <f>SUM(D41:D46)</f>
        <v>121656</v>
      </c>
      <c r="E47" s="77">
        <f>SUM(E41:E45)</f>
        <v>0</v>
      </c>
      <c r="F47" s="45"/>
    </row>
    <row r="48" spans="1:10" s="59" customFormat="1" ht="16.2" thickBot="1" x14ac:dyDescent="0.35">
      <c r="A48" s="95" t="s">
        <v>40</v>
      </c>
      <c r="B48" s="96"/>
      <c r="C48" s="96"/>
      <c r="D48" s="96">
        <f>B42+B43+B44+B45-C42-C43-C44-C45-D42-D43-D44-D45-E45</f>
        <v>-60450</v>
      </c>
      <c r="E48" s="97"/>
      <c r="F48" s="115"/>
    </row>
    <row r="49" spans="1:8" s="1" customFormat="1" ht="16.2" x14ac:dyDescent="0.3">
      <c r="A49" s="126" t="s">
        <v>65</v>
      </c>
      <c r="B49" s="127"/>
      <c r="C49" s="127"/>
      <c r="D49" s="45" t="s">
        <v>41</v>
      </c>
      <c r="E49" s="98">
        <v>2708.3</v>
      </c>
      <c r="F49" s="7"/>
      <c r="G49" s="22"/>
      <c r="H49" s="22"/>
    </row>
    <row r="50" spans="1:8" s="22" customFormat="1" ht="16.2" x14ac:dyDescent="0.3">
      <c r="A50" s="126" t="s">
        <v>66</v>
      </c>
      <c r="B50" s="127"/>
      <c r="C50" s="127"/>
      <c r="D50" s="45" t="s">
        <v>41</v>
      </c>
      <c r="E50" s="98">
        <v>2462.66</v>
      </c>
      <c r="F50" s="3"/>
      <c r="G50" s="15"/>
    </row>
    <row r="51" spans="1:8" s="22" customFormat="1" ht="16.2" x14ac:dyDescent="0.3">
      <c r="A51" s="113" t="s">
        <v>53</v>
      </c>
      <c r="B51" s="114"/>
      <c r="C51" s="114"/>
      <c r="D51" s="45" t="s">
        <v>41</v>
      </c>
      <c r="E51" s="98">
        <v>2331</v>
      </c>
      <c r="F51" s="3"/>
      <c r="G51" s="15"/>
    </row>
    <row r="52" spans="1:8" s="1" customFormat="1" ht="16.2" x14ac:dyDescent="0.3">
      <c r="A52" s="99" t="s">
        <v>67</v>
      </c>
      <c r="B52" s="100"/>
      <c r="C52" s="100"/>
      <c r="D52" s="101" t="s">
        <v>41</v>
      </c>
      <c r="E52" s="102">
        <f>E50-E51</f>
        <v>131.65999999999985</v>
      </c>
      <c r="F52" s="3"/>
      <c r="G52" s="15"/>
    </row>
    <row r="53" spans="1:8" s="1" customFormat="1" x14ac:dyDescent="0.3">
      <c r="A53" s="13" t="s">
        <v>8</v>
      </c>
      <c r="B53" s="7"/>
      <c r="C53" s="7"/>
      <c r="D53" s="7"/>
      <c r="E53" s="7"/>
      <c r="F53" s="7"/>
      <c r="G53" s="22"/>
      <c r="H53" s="22"/>
    </row>
  </sheetData>
  <mergeCells count="6">
    <mergeCell ref="A50:C50"/>
    <mergeCell ref="B39:B40"/>
    <mergeCell ref="A38:E38"/>
    <mergeCell ref="A30:C30"/>
    <mergeCell ref="C39:E39"/>
    <mergeCell ref="A49:C49"/>
  </mergeCells>
  <pageMargins left="0.51181102362204722" right="0.31496062992125984" top="0.35433070866141736" bottom="0.35433070866141736" header="0.31496062992125984" footer="0.31496062992125984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Oksana</cp:lastModifiedBy>
  <cp:lastPrinted>2021-02-25T07:41:53Z</cp:lastPrinted>
  <dcterms:created xsi:type="dcterms:W3CDTF">2016-04-22T06:39:22Z</dcterms:created>
  <dcterms:modified xsi:type="dcterms:W3CDTF">2021-03-16T05:46:35Z</dcterms:modified>
</cp:coreProperties>
</file>