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7" i="1" l="1"/>
  <c r="E16" i="1" l="1"/>
  <c r="C32" i="1" l="1"/>
  <c r="C38" i="1"/>
  <c r="D36" i="1" l="1"/>
  <c r="E30" i="1" l="1"/>
  <c r="E20" i="1" l="1"/>
  <c r="B6" i="1" l="1"/>
  <c r="D41" i="1" s="1"/>
  <c r="D42" i="1" s="1"/>
  <c r="B5" i="1"/>
  <c r="D37" i="1" s="1"/>
  <c r="D35" i="1" l="1"/>
  <c r="D53" i="1" l="1"/>
  <c r="E52" i="1"/>
  <c r="D52" i="1"/>
  <c r="C52" i="1"/>
  <c r="B52" i="1"/>
  <c r="E31" i="1" l="1"/>
  <c r="D31" i="1" s="1"/>
  <c r="D16" i="1" l="1"/>
  <c r="E57" i="1" l="1"/>
  <c r="D14" i="1" l="1"/>
  <c r="E19" i="1" l="1"/>
  <c r="A38" i="1" l="1"/>
  <c r="D13" i="1"/>
  <c r="D17" i="1" l="1"/>
  <c r="E18" i="1"/>
  <c r="D15" i="1" l="1"/>
  <c r="D12" i="1"/>
  <c r="E10" i="1"/>
  <c r="D20" i="1"/>
  <c r="D11" i="1" l="1"/>
  <c r="D32" i="1"/>
  <c r="E11" i="1" l="1"/>
  <c r="E32" i="1" l="1"/>
  <c r="E38" i="1" s="1"/>
  <c r="D39" i="1" s="1"/>
</calcChain>
</file>

<file path=xl/sharedStrings.xml><?xml version="1.0" encoding="utf-8"?>
<sst xmlns="http://schemas.openxmlformats.org/spreadsheetml/2006/main" count="117" uniqueCount="78">
  <si>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</si>
  <si>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</si>
  <si>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</si>
  <si>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</si>
  <si>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</si>
  <si>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</si>
  <si>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</si>
  <si>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</si>
  <si>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</si>
  <si>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</si>
  <si>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</si>
  <si>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</si>
  <si>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</si>
  <si>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</si>
  <si>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д.52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</si>
  <si>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</si>
  <si>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</si>
  <si>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</si>
  <si>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</si>
  <si>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</si>
  <si>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</si>
  <si>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</si>
  <si>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</si>
  <si>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</si>
  <si>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</si>
  <si>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</si>
  <si>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</si>
  <si>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</si>
  <si>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</si>
  <si>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</si>
  <si>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</si>
  <si>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</si>
  <si>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</si>
  <si>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</si>
  <si>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</si>
  <si>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</si>
  <si>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</si>
  <si>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</si>
  <si>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</si>
  <si>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</si>
  <si>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</si>
  <si>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</si>
  <si>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</si>
  <si>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</si>
  <si>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</si>
  <si>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</si>
  <si>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</si>
  <si>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</si>
  <si>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</si>
  <si>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</si>
  <si>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</si>
  <si>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</si>
  <si>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</si>
  <si>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Начислено за данный период по статье "коммун.ресурсы, используемые в целях содержания общедом.имущества",руб</t>
  </si>
  <si>
    <t>Начислено за данный период по статье "целевой сбор",руб</t>
  </si>
  <si>
    <t>установка ограждения тротуара около подъезда</t>
  </si>
  <si>
    <t>февраль</t>
  </si>
  <si>
    <t>*дератизация,дезинсекция мест общего пользования</t>
  </si>
  <si>
    <t>ремонт межпанельных швов кв.86</t>
  </si>
  <si>
    <t>август</t>
  </si>
  <si>
    <t>работы по подготовке к отопительному сезону</t>
  </si>
  <si>
    <t>работы на общедомовой системе ХВС кв.96</t>
  </si>
  <si>
    <t>ремонт ультразвукового теплосчетчика</t>
  </si>
  <si>
    <t>работы на общедомовой системе канализации кв.87</t>
  </si>
  <si>
    <t>сентябрь</t>
  </si>
  <si>
    <t>Целевой сбор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</si>
  <si>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</si>
  <si>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</si>
  <si>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</si>
  <si>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ноябрь</t>
  </si>
  <si>
    <t>работы на общедомовой системе ГВС кв.57</t>
  </si>
  <si>
    <t>дезинфекция заключительная (коронавирус) по предписанию Роспотребнадзора</t>
  </si>
  <si>
    <t>изготовление и установка конструкций ПВХ с монтажом (8 окон и 18 дверей)</t>
  </si>
  <si>
    <t>ремонт и восстановление балконных козырьков кв.103</t>
  </si>
  <si>
    <t>декабрь</t>
  </si>
  <si>
    <t>ноя,дек</t>
  </si>
  <si>
    <t>ремонт напольного покрытия в секции 1 эт (1-6 кв.)</t>
  </si>
  <si>
    <t>Израсходовано на капремонт со спецсчета в 2019 г (капит.ремонт нижней разводки систем ХВС,ГВС)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</si>
</sst>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5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7" fillId="0" borderId="1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7" fillId="0" borderId="13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/>
    </xf>
    <xf numFmtId="165" fontId="5" fillId="0" borderId="1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top" wrapText="1"/>
    </xf>
    <xf numFmtId="165" fontId="8" fillId="2" borderId="9" xfId="1" applyNumberFormat="1" applyFont="1" applyFill="1" applyBorder="1" applyAlignment="1">
      <alignment vertical="top" wrapText="1"/>
    </xf>
    <xf numFmtId="165" fontId="8" fillId="2" borderId="10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0" borderId="21" xfId="0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/>
    </xf>
    <xf numFmtId="165" fontId="7" fillId="0" borderId="18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7" xfId="0" applyNumberFormat="1" applyFont="1" applyFill="1" applyBorder="1" applyAlignment="1">
      <alignment vertical="top" wrapText="1"/>
    </xf>
    <xf numFmtId="165" fontId="6" fillId="0" borderId="19" xfId="1" applyNumberFormat="1" applyFont="1" applyFill="1" applyBorder="1" applyAlignment="1">
      <alignment vertical="top"/>
    </xf>
    <xf numFmtId="165" fontId="6" fillId="0" borderId="20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" fontId="6" fillId="0" borderId="12" xfId="0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 vertical="top" wrapText="1"/>
    </xf>
    <xf numFmtId="165" fontId="5" fillId="2" borderId="19" xfId="1" applyNumberFormat="1" applyFont="1" applyFill="1" applyBorder="1" applyAlignment="1">
      <alignment vertical="top" wrapText="1"/>
    </xf>
    <xf numFmtId="165" fontId="5" fillId="2" borderId="20" xfId="1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165" fontId="5" fillId="0" borderId="6" xfId="1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1" fontId="5" fillId="2" borderId="19" xfId="0" applyNumberFormat="1" applyFont="1" applyFill="1" applyBorder="1" applyAlignment="1">
      <alignment vertical="top" wrapText="1"/>
    </xf>
    <xf numFmtId="1" fontId="6" fillId="2" borderId="19" xfId="0" applyNumberFormat="1" applyFont="1" applyFill="1" applyBorder="1" applyAlignment="1">
      <alignment horizontal="center" vertical="top" wrapText="1"/>
    </xf>
    <xf numFmtId="164" fontId="5" fillId="2" borderId="19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38" zoomScale="75" zoomScaleNormal="75" workbookViewId="0">
      <selection activeCell="A30" sqref="A30"/>
    </sheetView>
  </sheetViews>
  <sheetFormatPr defaultRowHeight="16.8" x14ac:dyDescent="0.3"/>
  <cols>
    <col min="1" max="1" width="79.44140625" style="3" customWidth="1"/>
    <col min="2" max="2" width="14.5546875" style="3" customWidth="1"/>
    <col min="3" max="3" width="13.44140625" style="3" customWidth="1"/>
    <col min="4" max="4" width="14" style="3" customWidth="1"/>
    <col min="5" max="5" width="14.5546875" style="3" customWidth="1"/>
    <col min="6" max="6" width="11.109375" style="3" bestFit="1" customWidth="1"/>
    <col min="7" max="7" width="9.109375" style="17"/>
    <col min="8" max="10" width="9.109375" style="2"/>
  </cols>
  <sheetData>
    <row r="1" spans="1:10" s="19" customFormat="1" ht="31.2" x14ac:dyDescent="0.3">
      <c r="A1" s="37" t="s">
        <v>10</v>
      </c>
      <c r="B1" s="3"/>
      <c r="C1" s="3">
        <v>2020</v>
      </c>
      <c r="D1" s="38" t="s">
        <v>20</v>
      </c>
      <c r="E1" s="38">
        <v>12</v>
      </c>
      <c r="F1" s="3"/>
      <c r="G1" s="32"/>
      <c r="H1" s="18"/>
      <c r="I1" s="18"/>
      <c r="J1" s="18"/>
    </row>
    <row r="2" spans="1:10" s="19" customFormat="1" x14ac:dyDescent="0.3">
      <c r="A2" s="39" t="s">
        <v>14</v>
      </c>
      <c r="B2" s="3"/>
      <c r="C2" s="3"/>
      <c r="D2" s="3"/>
      <c r="E2" s="3"/>
      <c r="F2" s="3"/>
      <c r="G2" s="32"/>
      <c r="H2" s="18"/>
      <c r="I2" s="18"/>
      <c r="J2" s="18"/>
    </row>
    <row r="3" spans="1:10" s="19" customFormat="1" x14ac:dyDescent="0.3">
      <c r="A3" s="3" t="s">
        <v>22</v>
      </c>
      <c r="B3" s="3">
        <v>3706.29</v>
      </c>
      <c r="C3" s="3"/>
      <c r="D3" s="3"/>
      <c r="E3" s="3"/>
      <c r="F3" s="3"/>
      <c r="G3" s="32"/>
      <c r="H3" s="18"/>
      <c r="I3" s="18"/>
      <c r="J3" s="18"/>
    </row>
    <row r="4" spans="1:10" s="19" customFormat="1" x14ac:dyDescent="0.3">
      <c r="A4" s="3" t="s">
        <v>0</v>
      </c>
      <c r="B4" s="3">
        <v>16.649999999999999</v>
      </c>
      <c r="C4" s="3"/>
      <c r="D4" s="3"/>
      <c r="E4" s="3"/>
      <c r="F4" s="3"/>
      <c r="G4" s="97"/>
      <c r="H4" s="18"/>
      <c r="I4" s="18"/>
      <c r="J4" s="18"/>
    </row>
    <row r="5" spans="1:10" s="19" customFormat="1" x14ac:dyDescent="0.3">
      <c r="A5" s="3" t="s">
        <v>19</v>
      </c>
      <c r="B5" s="120">
        <f>B3*E1*B4</f>
        <v>740516.74199999985</v>
      </c>
      <c r="C5" s="40"/>
      <c r="D5" s="40"/>
      <c r="E5" s="3"/>
      <c r="F5" s="40"/>
      <c r="G5" s="3"/>
      <c r="H5" s="18"/>
      <c r="I5" s="18"/>
      <c r="J5" s="18"/>
    </row>
    <row r="6" spans="1:10" s="19" customFormat="1" ht="15.6" x14ac:dyDescent="0.3">
      <c r="A6" s="3" t="s">
        <v>54</v>
      </c>
      <c r="B6" s="120">
        <f>B3*E1*8.3</f>
        <v>369146.484</v>
      </c>
      <c r="C6" s="40"/>
      <c r="D6" s="40"/>
      <c r="E6" s="3"/>
      <c r="F6" s="40"/>
      <c r="G6" s="3"/>
    </row>
    <row r="7" spans="1:10" s="19" customFormat="1" ht="31.2" x14ac:dyDescent="0.3">
      <c r="A7" s="3" t="s">
        <v>53</v>
      </c>
      <c r="B7" s="120">
        <v>51982.93</v>
      </c>
      <c r="C7" s="40"/>
      <c r="D7" s="40"/>
      <c r="E7" s="3"/>
      <c r="F7" s="40"/>
      <c r="G7" s="3"/>
    </row>
    <row r="8" spans="1:10" s="19" customFormat="1" ht="17.399999999999999" thickBot="1" x14ac:dyDescent="0.35">
      <c r="A8" s="3" t="s">
        <v>1</v>
      </c>
      <c r="B8" s="3">
        <v>99.78</v>
      </c>
      <c r="C8" s="3"/>
      <c r="D8" s="3"/>
      <c r="E8" s="3"/>
      <c r="F8" s="40"/>
      <c r="G8" s="97"/>
      <c r="H8" s="18"/>
      <c r="I8" s="18"/>
      <c r="J8" s="18"/>
    </row>
    <row r="9" spans="1:10" s="21" customFormat="1" ht="62.4" x14ac:dyDescent="0.3">
      <c r="A9" s="4" t="s">
        <v>2</v>
      </c>
      <c r="B9" s="6" t="s">
        <v>11</v>
      </c>
      <c r="C9" s="6" t="s">
        <v>16</v>
      </c>
      <c r="D9" s="6" t="s">
        <v>18</v>
      </c>
      <c r="E9" s="5" t="s">
        <v>17</v>
      </c>
      <c r="F9" s="7"/>
      <c r="G9" s="7"/>
      <c r="H9" s="20"/>
      <c r="I9" s="20"/>
      <c r="J9" s="20"/>
    </row>
    <row r="10" spans="1:10" s="19" customFormat="1" x14ac:dyDescent="0.3">
      <c r="A10" s="8" t="s">
        <v>3</v>
      </c>
      <c r="B10" s="11" t="s">
        <v>12</v>
      </c>
      <c r="C10" s="96" t="s">
        <v>21</v>
      </c>
      <c r="D10" s="9">
        <v>1.06</v>
      </c>
      <c r="E10" s="70">
        <f>D10*B3*E1</f>
        <v>47144.008800000003</v>
      </c>
      <c r="F10" s="3"/>
      <c r="G10" s="97"/>
      <c r="H10" s="18"/>
      <c r="I10" s="18"/>
      <c r="J10" s="18"/>
    </row>
    <row r="11" spans="1:10" s="19" customFormat="1" ht="46.8" x14ac:dyDescent="0.3">
      <c r="A11" s="8" t="s">
        <v>4</v>
      </c>
      <c r="B11" s="11" t="s">
        <v>12</v>
      </c>
      <c r="C11" s="96" t="s">
        <v>21</v>
      </c>
      <c r="D11" s="9">
        <f>5.75+D12+D13+D14+D15+D16</f>
        <v>7.1425375060595186</v>
      </c>
      <c r="E11" s="70">
        <f>D11*E1*B3</f>
        <v>317667.78399999999</v>
      </c>
      <c r="F11" s="3"/>
      <c r="G11" s="97"/>
      <c r="H11" s="18"/>
      <c r="I11" s="18"/>
      <c r="J11" s="18"/>
    </row>
    <row r="12" spans="1:10" s="19" customFormat="1" ht="16.05" customHeight="1" x14ac:dyDescent="0.3">
      <c r="A12" s="10" t="s">
        <v>5</v>
      </c>
      <c r="B12" s="11"/>
      <c r="C12" s="96" t="s">
        <v>21</v>
      </c>
      <c r="D12" s="9">
        <f>E12/E1/B3</f>
        <v>6.8801955594408423E-2</v>
      </c>
      <c r="E12" s="70">
        <v>3060</v>
      </c>
      <c r="F12" s="3"/>
      <c r="G12" s="97"/>
      <c r="H12" s="18"/>
      <c r="I12" s="18"/>
      <c r="J12" s="18"/>
    </row>
    <row r="13" spans="1:10" s="19" customFormat="1" ht="16.05" customHeight="1" x14ac:dyDescent="0.3">
      <c r="A13" s="10" t="s">
        <v>6</v>
      </c>
      <c r="B13" s="11"/>
      <c r="C13" s="96" t="s">
        <v>21</v>
      </c>
      <c r="D13" s="9">
        <f>E13/E1/B3</f>
        <v>0.15941368142626006</v>
      </c>
      <c r="E13" s="70">
        <v>7090</v>
      </c>
      <c r="F13" s="3"/>
      <c r="G13" s="97"/>
      <c r="H13" s="18"/>
      <c r="I13" s="18"/>
      <c r="J13" s="18"/>
    </row>
    <row r="14" spans="1:10" s="19" customFormat="1" ht="16.05" customHeight="1" x14ac:dyDescent="0.3">
      <c r="A14" s="10" t="s">
        <v>32</v>
      </c>
      <c r="B14" s="11"/>
      <c r="C14" s="96" t="s">
        <v>25</v>
      </c>
      <c r="D14" s="9">
        <f>E14/B3/E1</f>
        <v>0</v>
      </c>
      <c r="E14" s="70"/>
      <c r="F14" s="15"/>
      <c r="G14" s="14"/>
    </row>
    <row r="15" spans="1:10" s="19" customFormat="1" ht="16.05" customHeight="1" x14ac:dyDescent="0.3">
      <c r="A15" s="10" t="s">
        <v>7</v>
      </c>
      <c r="B15" s="11"/>
      <c r="C15" s="96" t="s">
        <v>21</v>
      </c>
      <c r="D15" s="9">
        <f>E15/B3/E1</f>
        <v>1.0924671302029794</v>
      </c>
      <c r="E15" s="70">
        <v>48588</v>
      </c>
      <c r="F15" s="3"/>
      <c r="G15" s="97"/>
      <c r="H15" s="18"/>
      <c r="I15" s="18"/>
      <c r="J15" s="18"/>
    </row>
    <row r="16" spans="1:10" s="103" customFormat="1" ht="16.05" customHeight="1" x14ac:dyDescent="0.3">
      <c r="A16" s="10" t="s">
        <v>57</v>
      </c>
      <c r="B16" s="85"/>
      <c r="C16" s="101" t="s">
        <v>21</v>
      </c>
      <c r="D16" s="9">
        <f>E16/B3/E1</f>
        <v>7.1854738835870915E-2</v>
      </c>
      <c r="E16" s="70">
        <f>0.05*E1*B3+972</f>
        <v>3195.7740000000003</v>
      </c>
      <c r="F16" s="13"/>
      <c r="G16" s="13"/>
      <c r="H16" s="46"/>
      <c r="I16" s="102"/>
      <c r="J16" s="102"/>
    </row>
    <row r="17" spans="1:10" s="19" customFormat="1" ht="46.8" x14ac:dyDescent="0.3">
      <c r="A17" s="8" t="s">
        <v>50</v>
      </c>
      <c r="B17" s="11" t="s">
        <v>12</v>
      </c>
      <c r="C17" s="96" t="s">
        <v>21</v>
      </c>
      <c r="D17" s="9">
        <f>E17/E1/B3</f>
        <v>6.3847000639453464</v>
      </c>
      <c r="E17" s="70">
        <f>6555*3.61*E1</f>
        <v>283962.59999999998</v>
      </c>
      <c r="F17" s="3"/>
      <c r="G17" s="97"/>
      <c r="H17" s="18"/>
      <c r="I17" s="18"/>
      <c r="J17" s="18"/>
    </row>
    <row r="18" spans="1:10" s="19" customFormat="1" ht="31.2" x14ac:dyDescent="0.3">
      <c r="A18" s="28" t="s">
        <v>46</v>
      </c>
      <c r="B18" s="23" t="s">
        <v>12</v>
      </c>
      <c r="C18" s="24" t="s">
        <v>21</v>
      </c>
      <c r="D18" s="29">
        <v>0.51</v>
      </c>
      <c r="E18" s="71">
        <f>D18*E1*B3</f>
        <v>22682.4948</v>
      </c>
      <c r="F18" s="3"/>
      <c r="G18" s="97"/>
      <c r="H18" s="18"/>
      <c r="I18" s="18"/>
      <c r="J18" s="18"/>
    </row>
    <row r="19" spans="1:10" s="19" customFormat="1" ht="17.399999999999999" thickBot="1" x14ac:dyDescent="0.35">
      <c r="A19" s="28" t="s">
        <v>47</v>
      </c>
      <c r="B19" s="23" t="s">
        <v>12</v>
      </c>
      <c r="C19" s="24" t="s">
        <v>21</v>
      </c>
      <c r="D19" s="29">
        <v>0.2</v>
      </c>
      <c r="E19" s="71">
        <f>D19*E1*B3</f>
        <v>8895.0960000000014</v>
      </c>
      <c r="F19" s="3"/>
      <c r="G19" s="97"/>
      <c r="H19" s="18"/>
      <c r="I19" s="18"/>
      <c r="J19" s="18"/>
    </row>
    <row r="20" spans="1:10" s="19" customFormat="1" x14ac:dyDescent="0.3">
      <c r="A20" s="81" t="s">
        <v>48</v>
      </c>
      <c r="B20" s="82"/>
      <c r="C20" s="82"/>
      <c r="D20" s="83">
        <f>E20/E1/B3</f>
        <v>0.74592179780859014</v>
      </c>
      <c r="E20" s="84">
        <f>E21+E22+E23+E24+E25+E30+E26+E27+E28+E29</f>
        <v>33175.229999999996</v>
      </c>
      <c r="F20" s="3"/>
      <c r="G20" s="80"/>
      <c r="H20" s="18"/>
      <c r="I20" s="18"/>
      <c r="J20" s="18"/>
    </row>
    <row r="21" spans="1:10" s="48" customFormat="1" x14ac:dyDescent="0.3">
      <c r="A21" s="8" t="s">
        <v>55</v>
      </c>
      <c r="B21" s="11" t="s">
        <v>56</v>
      </c>
      <c r="C21" s="112" t="s">
        <v>21</v>
      </c>
      <c r="D21" s="12"/>
      <c r="E21" s="70">
        <v>6864.23</v>
      </c>
      <c r="F21" s="3"/>
      <c r="G21" s="97"/>
      <c r="H21" s="18"/>
      <c r="I21" s="18"/>
      <c r="J21" s="18"/>
    </row>
    <row r="22" spans="1:10" s="48" customFormat="1" x14ac:dyDescent="0.3">
      <c r="A22" s="8" t="s">
        <v>58</v>
      </c>
      <c r="B22" s="11" t="s">
        <v>33</v>
      </c>
      <c r="C22" s="112" t="s">
        <v>21</v>
      </c>
      <c r="D22" s="12"/>
      <c r="E22" s="70">
        <v>370</v>
      </c>
      <c r="F22" s="3"/>
      <c r="G22" s="97"/>
      <c r="H22" s="18"/>
      <c r="I22" s="18"/>
      <c r="J22" s="18"/>
    </row>
    <row r="23" spans="1:10" s="19" customFormat="1" x14ac:dyDescent="0.3">
      <c r="A23" s="8" t="s">
        <v>60</v>
      </c>
      <c r="B23" s="11" t="s">
        <v>59</v>
      </c>
      <c r="C23" s="112" t="s">
        <v>21</v>
      </c>
      <c r="D23" s="12"/>
      <c r="E23" s="70">
        <v>8832.69</v>
      </c>
      <c r="F23" s="3"/>
      <c r="G23" s="97"/>
      <c r="H23" s="18"/>
      <c r="I23" s="18"/>
      <c r="J23" s="18"/>
    </row>
    <row r="24" spans="1:10" s="19" customFormat="1" x14ac:dyDescent="0.3">
      <c r="A24" s="8" t="s">
        <v>62</v>
      </c>
      <c r="B24" s="11" t="s">
        <v>59</v>
      </c>
      <c r="C24" s="112" t="s">
        <v>21</v>
      </c>
      <c r="D24" s="12"/>
      <c r="E24" s="70">
        <v>2640</v>
      </c>
      <c r="F24" s="3"/>
      <c r="G24" s="108"/>
      <c r="H24" s="18"/>
      <c r="I24" s="18"/>
      <c r="J24" s="18"/>
    </row>
    <row r="25" spans="1:10" s="19" customFormat="1" x14ac:dyDescent="0.3">
      <c r="A25" s="8" t="s">
        <v>63</v>
      </c>
      <c r="B25" s="11" t="s">
        <v>64</v>
      </c>
      <c r="C25" s="112" t="s">
        <v>21</v>
      </c>
      <c r="D25" s="12"/>
      <c r="E25" s="70">
        <v>1163.23</v>
      </c>
      <c r="F25" s="3"/>
      <c r="G25" s="108"/>
      <c r="H25" s="18"/>
      <c r="I25" s="18"/>
      <c r="J25" s="18"/>
    </row>
    <row r="26" spans="1:10" s="19" customFormat="1" x14ac:dyDescent="0.3">
      <c r="A26" s="114" t="s">
        <v>76</v>
      </c>
      <c r="B26" s="11" t="s">
        <v>74</v>
      </c>
      <c r="C26" s="117" t="s">
        <v>21</v>
      </c>
      <c r="D26" s="12"/>
      <c r="E26" s="70">
        <v>4346.59</v>
      </c>
      <c r="F26" s="3"/>
      <c r="G26" s="118"/>
      <c r="H26" s="18"/>
      <c r="I26" s="18"/>
      <c r="J26" s="18"/>
    </row>
    <row r="27" spans="1:10" s="19" customFormat="1" x14ac:dyDescent="0.3">
      <c r="A27" s="8" t="s">
        <v>70</v>
      </c>
      <c r="B27" s="11" t="s">
        <v>69</v>
      </c>
      <c r="C27" s="112" t="s">
        <v>21</v>
      </c>
      <c r="D27" s="12"/>
      <c r="E27" s="70">
        <v>541.04</v>
      </c>
      <c r="F27" s="3"/>
      <c r="G27" s="113"/>
      <c r="H27" s="18"/>
      <c r="I27" s="18"/>
      <c r="J27" s="18"/>
    </row>
    <row r="28" spans="1:10" s="19" customFormat="1" x14ac:dyDescent="0.3">
      <c r="A28" s="28" t="s">
        <v>73</v>
      </c>
      <c r="B28" s="23" t="s">
        <v>69</v>
      </c>
      <c r="C28" s="115" t="s">
        <v>21</v>
      </c>
      <c r="D28" s="119"/>
      <c r="E28" s="71">
        <v>1480</v>
      </c>
      <c r="F28" s="3"/>
      <c r="G28" s="116"/>
      <c r="H28" s="18"/>
      <c r="I28" s="18"/>
      <c r="J28" s="18"/>
    </row>
    <row r="29" spans="1:10" s="48" customFormat="1" ht="15.6" x14ac:dyDescent="0.3">
      <c r="A29" s="28" t="s">
        <v>61</v>
      </c>
      <c r="B29" s="23" t="s">
        <v>59</v>
      </c>
      <c r="C29" s="24" t="s">
        <v>21</v>
      </c>
      <c r="D29" s="119"/>
      <c r="E29" s="71">
        <v>1537.45</v>
      </c>
      <c r="F29" s="15"/>
      <c r="G29" s="86"/>
    </row>
    <row r="30" spans="1:10" s="19" customFormat="1" ht="16.8" customHeight="1" thickBot="1" x14ac:dyDescent="0.35">
      <c r="A30" s="114" t="s">
        <v>71</v>
      </c>
      <c r="B30" s="11" t="s">
        <v>75</v>
      </c>
      <c r="C30" s="112" t="s">
        <v>21</v>
      </c>
      <c r="D30" s="12"/>
      <c r="E30" s="70">
        <f>2700+2700</f>
        <v>5400</v>
      </c>
      <c r="F30" s="3"/>
      <c r="G30" s="113"/>
      <c r="H30" s="18"/>
      <c r="I30" s="18"/>
      <c r="J30" s="18"/>
    </row>
    <row r="31" spans="1:10" s="26" customFormat="1" ht="15.6" x14ac:dyDescent="0.3">
      <c r="A31" s="131" t="s">
        <v>49</v>
      </c>
      <c r="B31" s="128"/>
      <c r="C31" s="128" t="s">
        <v>21</v>
      </c>
      <c r="D31" s="132">
        <f>E31/E1/B3</f>
        <v>0.75646176275107091</v>
      </c>
      <c r="E31" s="133">
        <f>D52+D53</f>
        <v>33644</v>
      </c>
      <c r="F31" s="33"/>
      <c r="G31" s="34"/>
      <c r="H31" s="25"/>
      <c r="I31" s="25"/>
      <c r="J31" s="25"/>
    </row>
    <row r="32" spans="1:10" s="19" customFormat="1" ht="17.399999999999999" thickBot="1" x14ac:dyDescent="0.35">
      <c r="A32" s="134" t="s">
        <v>8</v>
      </c>
      <c r="B32" s="135"/>
      <c r="C32" s="136" t="str">
        <f>C31</f>
        <v>руб</v>
      </c>
      <c r="D32" s="137">
        <f>D10+D11+D17+D18+D19+D20+D31</f>
        <v>16.799621130564525</v>
      </c>
      <c r="E32" s="127">
        <f>E10+E11+E17+E18+E19+E20+E31</f>
        <v>747171.21360000002</v>
      </c>
      <c r="F32" s="109"/>
      <c r="G32" s="16"/>
      <c r="H32" s="18"/>
      <c r="I32" s="18"/>
      <c r="J32" s="18"/>
    </row>
    <row r="33" spans="1:10" s="26" customFormat="1" ht="16.2" thickBot="1" x14ac:dyDescent="0.35">
      <c r="A33" s="147" t="s">
        <v>26</v>
      </c>
      <c r="B33" s="148"/>
      <c r="C33" s="148"/>
      <c r="D33" s="129" t="s">
        <v>28</v>
      </c>
      <c r="E33" s="130" t="s">
        <v>29</v>
      </c>
      <c r="F33" s="35"/>
      <c r="G33" s="33"/>
      <c r="H33" s="49"/>
      <c r="I33" s="25"/>
      <c r="J33" s="25"/>
    </row>
    <row r="34" spans="1:10" s="55" customFormat="1" x14ac:dyDescent="0.3">
      <c r="A34" s="41" t="s">
        <v>52</v>
      </c>
      <c r="B34" s="30"/>
      <c r="C34" s="52" t="s">
        <v>25</v>
      </c>
      <c r="D34" s="121">
        <v>50749</v>
      </c>
      <c r="E34" s="66"/>
      <c r="F34" s="42"/>
      <c r="G34" s="53"/>
      <c r="H34" s="54"/>
      <c r="I34" s="54"/>
      <c r="J34" s="54"/>
    </row>
    <row r="35" spans="1:10" s="55" customFormat="1" x14ac:dyDescent="0.3">
      <c r="A35" s="10" t="s">
        <v>13</v>
      </c>
      <c r="B35" s="27"/>
      <c r="C35" s="56" t="s">
        <v>25</v>
      </c>
      <c r="D35" s="122">
        <f>15679/12*E1</f>
        <v>15679</v>
      </c>
      <c r="E35" s="67"/>
      <c r="F35" s="42"/>
      <c r="G35" s="53"/>
      <c r="H35" s="54"/>
      <c r="I35" s="54"/>
      <c r="J35" s="54"/>
    </row>
    <row r="36" spans="1:10" s="55" customFormat="1" x14ac:dyDescent="0.3">
      <c r="A36" s="10" t="s">
        <v>34</v>
      </c>
      <c r="B36" s="27"/>
      <c r="C36" s="56" t="s">
        <v>25</v>
      </c>
      <c r="D36" s="122">
        <f>5107.09+4855.66+1518.48</f>
        <v>11481.23</v>
      </c>
      <c r="E36" s="67"/>
      <c r="F36" s="43"/>
      <c r="G36" s="53"/>
      <c r="H36" s="54"/>
      <c r="I36" s="54"/>
      <c r="J36" s="54"/>
    </row>
    <row r="37" spans="1:10" s="59" customFormat="1" ht="17.399999999999999" x14ac:dyDescent="0.35">
      <c r="A37" s="10" t="s">
        <v>30</v>
      </c>
      <c r="B37" s="27"/>
      <c r="C37" s="56" t="s">
        <v>25</v>
      </c>
      <c r="D37" s="122">
        <f>B5+B7</f>
        <v>792499.6719999999</v>
      </c>
      <c r="E37" s="67"/>
      <c r="F37" s="95"/>
      <c r="G37" s="57"/>
      <c r="H37" s="58"/>
      <c r="I37" s="58"/>
      <c r="J37" s="58"/>
    </row>
    <row r="38" spans="1:10" s="59" customFormat="1" ht="18" thickBot="1" x14ac:dyDescent="0.4">
      <c r="A38" s="50" t="str">
        <f>A32</f>
        <v>итого расходы</v>
      </c>
      <c r="B38" s="51"/>
      <c r="C38" s="60" t="str">
        <f>C37</f>
        <v>руб.</v>
      </c>
      <c r="D38" s="68"/>
      <c r="E38" s="69">
        <f>E32</f>
        <v>747171.21360000002</v>
      </c>
      <c r="F38" s="44"/>
      <c r="G38" s="57"/>
      <c r="H38" s="58"/>
      <c r="I38" s="58"/>
      <c r="J38" s="58"/>
    </row>
    <row r="39" spans="1:10" s="63" customFormat="1" thickBot="1" x14ac:dyDescent="0.35">
      <c r="A39" s="74" t="s">
        <v>15</v>
      </c>
      <c r="B39" s="75"/>
      <c r="C39" s="76" t="s">
        <v>25</v>
      </c>
      <c r="D39" s="77">
        <f>D34+D35+D36+D37-E38</f>
        <v>123237.68839999987</v>
      </c>
      <c r="E39" s="78"/>
      <c r="F39" s="45"/>
      <c r="G39" s="61"/>
      <c r="H39" s="62"/>
      <c r="I39" s="62"/>
      <c r="J39" s="62"/>
    </row>
    <row r="40" spans="1:10" s="19" customFormat="1" ht="15.6" x14ac:dyDescent="0.3">
      <c r="A40" s="151" t="s">
        <v>65</v>
      </c>
      <c r="B40" s="152"/>
      <c r="C40" s="152"/>
      <c r="D40" s="110" t="s">
        <v>28</v>
      </c>
      <c r="E40" s="111" t="s">
        <v>29</v>
      </c>
      <c r="F40" s="3"/>
    </row>
    <row r="41" spans="1:10" s="107" customFormat="1" ht="15.6" x14ac:dyDescent="0.3">
      <c r="A41" s="8" t="s">
        <v>72</v>
      </c>
      <c r="B41" s="11" t="s">
        <v>69</v>
      </c>
      <c r="C41" s="106" t="s">
        <v>25</v>
      </c>
      <c r="D41" s="138">
        <f>B6</f>
        <v>369146.484</v>
      </c>
      <c r="E41" s="70">
        <v>234747.2</v>
      </c>
      <c r="F41" s="39"/>
    </row>
    <row r="42" spans="1:10" s="107" customFormat="1" thickBot="1" x14ac:dyDescent="0.35">
      <c r="A42" s="123" t="s">
        <v>15</v>
      </c>
      <c r="B42" s="124"/>
      <c r="C42" s="125"/>
      <c r="D42" s="126">
        <f>D41-E41</f>
        <v>134399.28399999999</v>
      </c>
      <c r="E42" s="127"/>
      <c r="F42" s="39"/>
    </row>
    <row r="43" spans="1:10" s="19" customFormat="1" ht="15.6" x14ac:dyDescent="0.3">
      <c r="A43" s="144" t="s">
        <v>51</v>
      </c>
      <c r="B43" s="145"/>
      <c r="C43" s="145"/>
      <c r="D43" s="145"/>
      <c r="E43" s="146"/>
      <c r="F43" s="46"/>
      <c r="G43" s="15"/>
      <c r="H43" s="15"/>
      <c r="I43" s="14"/>
      <c r="J43" s="14"/>
    </row>
    <row r="44" spans="1:10" s="48" customFormat="1" ht="15.6" x14ac:dyDescent="0.3">
      <c r="A44" s="36" t="s">
        <v>23</v>
      </c>
      <c r="B44" s="142" t="s">
        <v>35</v>
      </c>
      <c r="C44" s="142" t="s">
        <v>27</v>
      </c>
      <c r="D44" s="149"/>
      <c r="E44" s="150"/>
      <c r="F44" s="15"/>
      <c r="G44" s="15"/>
      <c r="H44" s="15"/>
      <c r="I44" s="14"/>
      <c r="J44" s="14"/>
    </row>
    <row r="45" spans="1:10" s="48" customFormat="1" ht="62.4" x14ac:dyDescent="0.3">
      <c r="A45" s="8"/>
      <c r="B45" s="143"/>
      <c r="C45" s="105" t="s">
        <v>36</v>
      </c>
      <c r="D45" s="105" t="s">
        <v>37</v>
      </c>
      <c r="E45" s="79" t="s">
        <v>31</v>
      </c>
      <c r="F45" s="15"/>
      <c r="G45" s="15"/>
      <c r="H45" s="15"/>
      <c r="I45" s="14"/>
      <c r="J45" s="14"/>
    </row>
    <row r="46" spans="1:10" s="19" customFormat="1" ht="15.6" x14ac:dyDescent="0.3">
      <c r="A46" s="22" t="s">
        <v>43</v>
      </c>
      <c r="B46" s="64">
        <v>808297</v>
      </c>
      <c r="C46" s="64">
        <v>808263</v>
      </c>
      <c r="D46" s="64"/>
      <c r="E46" s="65"/>
      <c r="F46" s="47"/>
      <c r="G46" s="15"/>
      <c r="H46" s="15"/>
      <c r="I46" s="14"/>
      <c r="J46" s="14"/>
    </row>
    <row r="47" spans="1:10" s="19" customFormat="1" ht="15.6" x14ac:dyDescent="0.3">
      <c r="A47" s="22" t="s">
        <v>44</v>
      </c>
      <c r="B47" s="64">
        <v>486076</v>
      </c>
      <c r="C47" s="64">
        <v>488903</v>
      </c>
      <c r="D47" s="64">
        <v>2468</v>
      </c>
      <c r="E47" s="65"/>
      <c r="F47" s="47"/>
      <c r="G47" s="15"/>
      <c r="H47" s="15"/>
      <c r="I47" s="14"/>
      <c r="J47" s="14"/>
    </row>
    <row r="48" spans="1:10" s="19" customFormat="1" ht="15.6" x14ac:dyDescent="0.3">
      <c r="A48" s="22" t="s">
        <v>38</v>
      </c>
      <c r="B48" s="64">
        <v>107670</v>
      </c>
      <c r="C48" s="64">
        <v>109404</v>
      </c>
      <c r="D48" s="64">
        <v>2059</v>
      </c>
      <c r="E48" s="65"/>
      <c r="F48" s="47"/>
      <c r="G48" s="15"/>
      <c r="H48" s="15"/>
      <c r="I48" s="14"/>
      <c r="J48" s="14"/>
    </row>
    <row r="49" spans="1:10" s="19" customFormat="1" ht="15.6" x14ac:dyDescent="0.3">
      <c r="A49" s="22" t="s">
        <v>39</v>
      </c>
      <c r="B49" s="64">
        <v>186588</v>
      </c>
      <c r="C49" s="64">
        <v>193096</v>
      </c>
      <c r="D49" s="64">
        <v>2720</v>
      </c>
      <c r="E49" s="65"/>
      <c r="F49" s="47"/>
      <c r="G49" s="15"/>
      <c r="H49" s="15"/>
      <c r="I49" s="14"/>
      <c r="J49" s="14"/>
    </row>
    <row r="50" spans="1:10" s="19" customFormat="1" ht="15.6" x14ac:dyDescent="0.3">
      <c r="A50" s="22" t="s">
        <v>40</v>
      </c>
      <c r="B50" s="64">
        <v>384068</v>
      </c>
      <c r="C50" s="64">
        <v>339355</v>
      </c>
      <c r="D50" s="64">
        <v>44735</v>
      </c>
      <c r="E50" s="65"/>
      <c r="F50" s="47"/>
      <c r="G50" s="15"/>
      <c r="H50" s="15"/>
      <c r="I50" s="14"/>
      <c r="J50" s="14"/>
    </row>
    <row r="51" spans="1:10" s="19" customFormat="1" ht="16.2" thickBot="1" x14ac:dyDescent="0.35">
      <c r="A51" s="98" t="s">
        <v>45</v>
      </c>
      <c r="B51" s="99">
        <v>153062</v>
      </c>
      <c r="C51" s="99">
        <v>153049</v>
      </c>
      <c r="D51" s="99"/>
      <c r="E51" s="100"/>
      <c r="F51" s="47"/>
      <c r="G51" s="15"/>
      <c r="H51" s="15"/>
      <c r="I51" s="14"/>
      <c r="J51" s="14"/>
    </row>
    <row r="52" spans="1:10" s="19" customFormat="1" ht="16.2" thickBot="1" x14ac:dyDescent="0.35">
      <c r="A52" s="31" t="s">
        <v>24</v>
      </c>
      <c r="B52" s="72">
        <f>SUM(B46:B51)</f>
        <v>2125761</v>
      </c>
      <c r="C52" s="72">
        <f>SUM(C46:C51)</f>
        <v>2092070</v>
      </c>
      <c r="D52" s="72">
        <f>SUM(D46:D51)</f>
        <v>51982</v>
      </c>
      <c r="E52" s="73">
        <f>SUM(E46:E50)</f>
        <v>0</v>
      </c>
      <c r="F52" s="42"/>
    </row>
    <row r="53" spans="1:10" s="55" customFormat="1" ht="16.2" thickBot="1" x14ac:dyDescent="0.35">
      <c r="A53" s="87" t="s">
        <v>41</v>
      </c>
      <c r="B53" s="88"/>
      <c r="C53" s="88"/>
      <c r="D53" s="88">
        <f>B47+B48+B49+B50-C47-C48-C49-C50-D47-D48-D49-D50-E50</f>
        <v>-18338</v>
      </c>
      <c r="E53" s="89"/>
      <c r="F53" s="104"/>
    </row>
    <row r="54" spans="1:10" s="1" customFormat="1" ht="16.2" x14ac:dyDescent="0.3">
      <c r="A54" s="139" t="s">
        <v>66</v>
      </c>
      <c r="B54" s="140"/>
      <c r="C54" s="140"/>
      <c r="D54" s="42" t="s">
        <v>42</v>
      </c>
      <c r="E54" s="90">
        <v>1641.9</v>
      </c>
      <c r="F54" s="3"/>
      <c r="G54" s="19"/>
      <c r="H54" s="19"/>
    </row>
    <row r="55" spans="1:10" s="19" customFormat="1" ht="16.2" x14ac:dyDescent="0.3">
      <c r="A55" s="139" t="s">
        <v>67</v>
      </c>
      <c r="B55" s="140"/>
      <c r="C55" s="140"/>
      <c r="D55" s="42" t="s">
        <v>42</v>
      </c>
      <c r="E55" s="90">
        <v>1463.08</v>
      </c>
      <c r="F55" s="15"/>
      <c r="G55" s="86"/>
    </row>
    <row r="56" spans="1:10" s="19" customFormat="1" ht="16.2" x14ac:dyDescent="0.3">
      <c r="A56" s="139" t="s">
        <v>77</v>
      </c>
      <c r="B56" s="141"/>
      <c r="C56" s="141"/>
      <c r="D56" s="42" t="s">
        <v>42</v>
      </c>
      <c r="E56" s="90">
        <v>454.42</v>
      </c>
      <c r="F56" s="15"/>
      <c r="G56" s="86"/>
    </row>
    <row r="57" spans="1:10" s="1" customFormat="1" ht="16.2" x14ac:dyDescent="0.3">
      <c r="A57" s="91" t="s">
        <v>68</v>
      </c>
      <c r="B57" s="92"/>
      <c r="C57" s="92"/>
      <c r="D57" s="93" t="s">
        <v>42</v>
      </c>
      <c r="E57" s="94">
        <f>E55-E56</f>
        <v>1008.6599999999999</v>
      </c>
      <c r="F57" s="15"/>
      <c r="G57" s="86"/>
    </row>
    <row r="58" spans="1:10" s="1" customFormat="1" ht="15.6" x14ac:dyDescent="0.3">
      <c r="A58" s="13" t="s">
        <v>9</v>
      </c>
      <c r="B58" s="3"/>
      <c r="C58" s="3"/>
      <c r="D58" s="3"/>
      <c r="E58" s="3"/>
      <c r="F58" s="3"/>
      <c r="G58" s="19"/>
      <c r="H58" s="19"/>
    </row>
    <row r="59" spans="1:10" s="19" customFormat="1" x14ac:dyDescent="0.3">
      <c r="A59" s="3"/>
      <c r="B59" s="3"/>
      <c r="C59" s="3"/>
      <c r="D59" s="3"/>
      <c r="E59" s="3"/>
      <c r="F59" s="3"/>
      <c r="G59" s="32"/>
      <c r="H59" s="18"/>
      <c r="I59" s="18"/>
      <c r="J59" s="18"/>
    </row>
    <row r="60" spans="1:10" s="19" customFormat="1" x14ac:dyDescent="0.3">
      <c r="A60" s="3"/>
      <c r="B60" s="3"/>
      <c r="C60" s="3"/>
      <c r="D60" s="3"/>
      <c r="E60" s="3"/>
      <c r="F60" s="3"/>
      <c r="G60" s="32"/>
      <c r="H60" s="18"/>
      <c r="I60" s="18"/>
      <c r="J60" s="18"/>
    </row>
  </sheetData>
  <mergeCells count="8">
    <mergeCell ref="A55:C55"/>
    <mergeCell ref="A56:C56"/>
    <mergeCell ref="B44:B45"/>
    <mergeCell ref="A43:E43"/>
    <mergeCell ref="A33:C33"/>
    <mergeCell ref="C44:E44"/>
    <mergeCell ref="A54:C54"/>
    <mergeCell ref="A40:C40"/>
  </mergeCells>
  <pageMargins left="0.51181102362204722" right="0.31496062992125984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2021-02-25T07:41:05Z</cp:lastPrinted>
  <dcterms:created xsi:type="dcterms:W3CDTF">2016-04-22T06:39:22Z</dcterms:created>
  <dcterms:modified xsi:type="dcterms:W3CDTF">2021-03-12T11:10:59Z</dcterms:modified>
</cp:coreProperties>
</file>