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E16" i="1" l="1"/>
  <c r="E15" i="1" l="1"/>
  <c r="D32" i="1" l="1"/>
  <c r="E25" i="1" l="1"/>
  <c r="E19" i="1" s="1"/>
  <c r="B5" i="1" l="1"/>
  <c r="D33" i="1" s="1"/>
  <c r="D30" i="1" l="1"/>
  <c r="D46" i="1" l="1"/>
  <c r="E45" i="1"/>
  <c r="D45" i="1"/>
  <c r="C45" i="1"/>
  <c r="B45" i="1"/>
  <c r="E26" i="1" l="1"/>
  <c r="D26" i="1" s="1"/>
  <c r="D15" i="1" l="1"/>
  <c r="E18" i="1" l="1"/>
  <c r="E50" i="1" l="1"/>
  <c r="C31" i="1" l="1"/>
  <c r="D13" i="1" l="1"/>
  <c r="A34" i="1" l="1"/>
  <c r="D12" i="1" l="1"/>
  <c r="E17" i="1" l="1"/>
  <c r="D16" i="1"/>
  <c r="D14" i="1"/>
  <c r="D11" i="1"/>
  <c r="D10" i="1" s="1"/>
  <c r="E9" i="1"/>
  <c r="E10" i="1" l="1"/>
  <c r="E27" i="1" s="1"/>
  <c r="D19" i="1"/>
  <c r="D27" i="1" l="1"/>
  <c r="E34" i="1"/>
  <c r="D35" i="1" s="1"/>
</calcChain>
</file>

<file path=xl/sharedStrings.xml><?xml version="1.0" encoding="utf-8"?>
<sst xmlns="http://schemas.openxmlformats.org/spreadsheetml/2006/main" count="99" uniqueCount="69">
  <si>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</si>
  <si>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</si>
  <si>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</si>
  <si>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</si>
  <si>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</si>
  <si>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</si>
  <si>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</si>
  <si>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</si>
  <si>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</si>
  <si>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</si>
  <si>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</si>
  <si>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</si>
  <si>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</si>
  <si>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М.Павлова, д.54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</si>
  <si>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</si>
  <si>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</si>
  <si>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</si>
  <si>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</si>
  <si>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</si>
  <si>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</si>
  <si>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</si>
  <si>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</si>
  <si>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</si>
  <si>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</si>
  <si>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</si>
  <si>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</si>
  <si>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июль</t>
  </si>
  <si>
    <t>Всего начислено УК Атал</t>
  </si>
  <si>
    <t>Приход,руб</t>
  </si>
  <si>
    <t>Расход,руб</t>
  </si>
  <si>
    <t>Начислено собственникам</t>
  </si>
  <si>
    <t>ноябрь</t>
  </si>
  <si>
    <t>прочим потребит. и на производ. нужды</t>
  </si>
  <si>
    <t>*электроизмерительные работы</t>
  </si>
  <si>
    <t>Получено средств от сдачи металлолома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</si>
  <si>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</si>
  <si>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</si>
  <si>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</si>
  <si>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</si>
  <si>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</si>
  <si>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</si>
  <si>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</si>
  <si>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</si>
  <si>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</si>
  <si>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</si>
  <si>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</si>
  <si>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</si>
  <si>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</si>
  <si>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 Обслуживание спецсчета</t>
  </si>
  <si>
    <t>6.Работы по ремонту общедомового имущества всего, в т.ч.</t>
  </si>
  <si>
    <t>7. Расходы на коммун.услуги в целях содержания общего имущества дома</t>
  </si>
  <si>
    <t>Тариф на 1 кв.м., руб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</si>
  <si>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</si>
  <si>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сентябрь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</si>
  <si>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</si>
  <si>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</si>
  <si>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Начислено за данный период по статье "коммун.ресурсы, используемые в целях содержания общедом.имущества",руб</t>
  </si>
  <si>
    <t>*дератизация,дезинсекция мест общего пользования</t>
  </si>
  <si>
    <t>работы на общедомовой системе канализации кв.95</t>
  </si>
  <si>
    <t>замена стеклопакета в подъезде</t>
  </si>
  <si>
    <t>август</t>
  </si>
  <si>
    <t>ремонт мягкой кровли кв.103,104</t>
  </si>
  <si>
    <t>работы на общедомовой системе отопления кв.78</t>
  </si>
  <si>
    <t>Начислено взносов на капит.ремонт по состоянию на 01.01.2021г</t>
  </si>
  <si>
    <t>Поступило взносов на капит.ремонт по состоянию на 01.01.2021г</t>
  </si>
  <si>
    <t>Остаток средств на спецсчете на 01.01.2021 г</t>
  </si>
  <si>
    <t>Израсходовано на капремонт со спецсчета в 2019 г (капит.ремонт нижней разводки системы отопления, замена узла учета тепл.энергии)</t>
  </si>
  <si>
    <t>дезинфекция заключительная (коронавирус)  по предписанию Роспотребнадзора</t>
  </si>
  <si>
    <t>ремонт и восстановление балконных козырьков кв.103,105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</si>
</sst>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/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1" fontId="3" fillId="0" borderId="0" xfId="0" applyNumberFormat="1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2" fontId="6" fillId="0" borderId="11" xfId="0" applyNumberFormat="1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6" fillId="0" borderId="2" xfId="0" applyNumberFormat="1" applyFont="1" applyFill="1" applyBorder="1" applyAlignment="1">
      <alignment vertical="top" wrapText="1"/>
    </xf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9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vertical="top" wrapText="1"/>
    </xf>
    <xf numFmtId="2" fontId="5" fillId="0" borderId="0" xfId="0" applyNumberFormat="1" applyFont="1" applyFill="1" applyBorder="1" applyAlignment="1">
      <alignment vertical="top" wrapText="1"/>
    </xf>
    <xf numFmtId="0" fontId="10" fillId="2" borderId="11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0" fontId="8" fillId="0" borderId="17" xfId="0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1" fontId="8" fillId="0" borderId="0" xfId="0" applyNumberFormat="1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0" fillId="2" borderId="1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1" fontId="6" fillId="0" borderId="0" xfId="0" applyNumberFormat="1" applyFont="1" applyFill="1" applyAlignment="1">
      <alignment vertical="top"/>
    </xf>
    <xf numFmtId="0" fontId="0" fillId="0" borderId="0" xfId="0" applyFont="1" applyFill="1"/>
    <xf numFmtId="1" fontId="5" fillId="0" borderId="0" xfId="0" applyNumberFormat="1" applyFont="1" applyFill="1" applyBorder="1" applyAlignment="1">
      <alignment vertical="top"/>
    </xf>
    <xf numFmtId="0" fontId="8" fillId="0" borderId="10" xfId="0" applyFont="1" applyFill="1" applyBorder="1" applyAlignment="1">
      <alignment vertical="top" wrapText="1"/>
    </xf>
    <xf numFmtId="0" fontId="8" fillId="0" borderId="11" xfId="0" applyFont="1" applyFill="1" applyBorder="1" applyAlignment="1">
      <alignment vertical="top" wrapText="1"/>
    </xf>
    <xf numFmtId="0" fontId="8" fillId="0" borderId="18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wrapText="1"/>
    </xf>
    <xf numFmtId="0" fontId="12" fillId="0" borderId="0" xfId="0" applyFont="1" applyFill="1"/>
    <xf numFmtId="0" fontId="8" fillId="0" borderId="1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wrapText="1"/>
    </xf>
    <xf numFmtId="0" fontId="14" fillId="0" borderId="0" xfId="0" applyFont="1" applyFill="1"/>
    <xf numFmtId="0" fontId="8" fillId="2" borderId="11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12" fillId="0" borderId="0" xfId="0" applyFont="1" applyFill="1" applyBorder="1"/>
    <xf numFmtId="165" fontId="6" fillId="0" borderId="1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/>
    </xf>
    <xf numFmtId="165" fontId="8" fillId="0" borderId="3" xfId="1" applyNumberFormat="1" applyFont="1" applyFill="1" applyBorder="1" applyAlignment="1">
      <alignment vertical="top" wrapText="1"/>
    </xf>
    <xf numFmtId="165" fontId="8" fillId="0" borderId="11" xfId="1" applyNumberFormat="1" applyFont="1" applyFill="1" applyBorder="1" applyAlignment="1">
      <alignment vertical="top" wrapText="1"/>
    </xf>
    <xf numFmtId="165" fontId="8" fillId="0" borderId="12" xfId="1" applyNumberFormat="1" applyFont="1" applyFill="1" applyBorder="1" applyAlignment="1">
      <alignment vertical="top" wrapText="1"/>
    </xf>
    <xf numFmtId="165" fontId="10" fillId="2" borderId="11" xfId="1" applyNumberFormat="1" applyFont="1" applyFill="1" applyBorder="1" applyAlignment="1">
      <alignment vertical="top" wrapText="1"/>
    </xf>
    <xf numFmtId="165" fontId="10" fillId="2" borderId="12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5" fillId="2" borderId="8" xfId="1" applyNumberFormat="1" applyFont="1" applyFill="1" applyBorder="1" applyAlignment="1">
      <alignment vertical="top" wrapText="1"/>
    </xf>
    <xf numFmtId="165" fontId="5" fillId="0" borderId="14" xfId="1" applyNumberFormat="1" applyFont="1" applyFill="1" applyBorder="1" applyAlignment="1">
      <alignment vertical="top"/>
    </xf>
    <xf numFmtId="165" fontId="5" fillId="0" borderId="15" xfId="1" applyNumberFormat="1" applyFont="1" applyFill="1" applyBorder="1" applyAlignment="1">
      <alignment vertical="top"/>
    </xf>
    <xf numFmtId="0" fontId="6" fillId="0" borderId="3" xfId="0" applyFont="1" applyFill="1" applyBorder="1" applyAlignment="1">
      <alignment horizontal="center" vertical="top" wrapText="1"/>
    </xf>
    <xf numFmtId="165" fontId="8" fillId="0" borderId="19" xfId="1" applyNumberFormat="1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0" fontId="8" fillId="0" borderId="0" xfId="0" applyFont="1" applyFill="1"/>
    <xf numFmtId="0" fontId="5" fillId="2" borderId="13" xfId="0" applyFont="1" applyFill="1" applyBorder="1" applyAlignment="1">
      <alignment vertical="top" wrapText="1"/>
    </xf>
    <xf numFmtId="1" fontId="5" fillId="2" borderId="14" xfId="0" applyNumberFormat="1" applyFont="1" applyFill="1" applyBorder="1" applyAlignment="1">
      <alignment vertical="top" wrapText="1"/>
    </xf>
    <xf numFmtId="1" fontId="6" fillId="2" borderId="14" xfId="0" applyNumberFormat="1" applyFont="1" applyFill="1" applyBorder="1" applyAlignment="1">
      <alignment horizontal="center" vertical="top" wrapText="1"/>
    </xf>
    <xf numFmtId="165" fontId="5" fillId="2" borderId="15" xfId="1" applyNumberFormat="1" applyFont="1" applyFill="1" applyBorder="1" applyAlignment="1">
      <alignment vertical="top" wrapText="1"/>
    </xf>
    <xf numFmtId="0" fontId="8" fillId="0" borderId="20" xfId="0" applyFont="1" applyFill="1" applyBorder="1" applyAlignment="1">
      <alignment vertical="top" wrapText="1"/>
    </xf>
    <xf numFmtId="165" fontId="8" fillId="0" borderId="21" xfId="1" applyNumberFormat="1" applyFont="1" applyFill="1" applyBorder="1" applyAlignment="1">
      <alignment vertical="top"/>
    </xf>
    <xf numFmtId="165" fontId="8" fillId="0" borderId="22" xfId="1" applyNumberFormat="1" applyFont="1" applyFill="1" applyBorder="1" applyAlignment="1">
      <alignment vertical="top"/>
    </xf>
    <xf numFmtId="166" fontId="10" fillId="0" borderId="0" xfId="1" applyNumberFormat="1" applyFont="1" applyFill="1" applyAlignment="1">
      <alignment vertical="top" wrapText="1"/>
    </xf>
    <xf numFmtId="0" fontId="7" fillId="0" borderId="0" xfId="0" applyFont="1" applyFill="1"/>
    <xf numFmtId="0" fontId="10" fillId="2" borderId="0" xfId="0" applyFont="1" applyFill="1" applyAlignment="1">
      <alignment vertical="top" wrapText="1"/>
    </xf>
    <xf numFmtId="0" fontId="12" fillId="2" borderId="0" xfId="0" applyFont="1" applyFill="1" applyAlignment="1"/>
    <xf numFmtId="0" fontId="8" fillId="2" borderId="0" xfId="0" applyFont="1" applyFill="1" applyAlignment="1">
      <alignment vertical="top" wrapText="1"/>
    </xf>
    <xf numFmtId="166" fontId="10" fillId="2" borderId="0" xfId="1" applyNumberFormat="1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0" fontId="6" fillId="0" borderId="9" xfId="0" applyNumberFormat="1" applyFont="1" applyFill="1" applyBorder="1" applyAlignment="1">
      <alignment vertical="top" wrapText="1"/>
    </xf>
    <xf numFmtId="165" fontId="6" fillId="0" borderId="4" xfId="1" applyNumberFormat="1" applyFont="1" applyFill="1" applyBorder="1" applyAlignment="1">
      <alignment vertical="top"/>
    </xf>
    <xf numFmtId="165" fontId="6" fillId="0" borderId="5" xfId="1" applyNumberFormat="1" applyFont="1" applyFill="1" applyBorder="1" applyAlignment="1">
      <alignment vertical="top"/>
    </xf>
    <xf numFmtId="0" fontId="6" fillId="0" borderId="16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Fill="1" applyBorder="1"/>
    <xf numFmtId="0" fontId="0" fillId="0" borderId="0" xfId="0" applyFill="1" applyBorder="1"/>
    <xf numFmtId="1" fontId="6" fillId="0" borderId="0" xfId="0" applyNumberFormat="1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165" fontId="8" fillId="0" borderId="1" xfId="1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165" fontId="5" fillId="0" borderId="0" xfId="1" applyNumberFormat="1" applyFont="1" applyFill="1" applyAlignment="1">
      <alignment vertical="top" wrapText="1"/>
    </xf>
    <xf numFmtId="165" fontId="8" fillId="0" borderId="18" xfId="1" applyNumberFormat="1" applyFont="1" applyFill="1" applyBorder="1" applyAlignment="1">
      <alignment vertical="top" wrapText="1"/>
    </xf>
    <xf numFmtId="165" fontId="5" fillId="0" borderId="0" xfId="1" applyNumberFormat="1" applyFont="1" applyFill="1" applyAlignment="1">
      <alignment horizontal="right" vertical="top" wrapText="1"/>
    </xf>
    <xf numFmtId="0" fontId="6" fillId="0" borderId="23" xfId="0" applyFont="1" applyFill="1" applyBorder="1" applyAlignment="1">
      <alignment vertical="top" wrapText="1"/>
    </xf>
    <xf numFmtId="0" fontId="6" fillId="0" borderId="24" xfId="0" applyFont="1" applyFill="1" applyBorder="1" applyAlignment="1">
      <alignment horizontal="center" vertical="top" wrapText="1"/>
    </xf>
    <xf numFmtId="2" fontId="6" fillId="0" borderId="24" xfId="0" applyNumberFormat="1" applyFont="1" applyFill="1" applyBorder="1" applyAlignment="1">
      <alignment vertical="top" wrapText="1"/>
    </xf>
    <xf numFmtId="165" fontId="5" fillId="0" borderId="25" xfId="1" applyNumberFormat="1" applyFont="1" applyFill="1" applyBorder="1" applyAlignment="1">
      <alignment vertical="top" wrapText="1"/>
    </xf>
    <xf numFmtId="0" fontId="5" fillId="2" borderId="27" xfId="0" applyFont="1" applyFill="1" applyBorder="1" applyAlignment="1">
      <alignment horizontal="center" vertical="top" wrapText="1"/>
    </xf>
    <xf numFmtId="0" fontId="5" fillId="2" borderId="28" xfId="0" applyFont="1" applyFill="1" applyBorder="1" applyAlignment="1">
      <alignment horizontal="center" vertical="top" wrapText="1"/>
    </xf>
    <xf numFmtId="2" fontId="5" fillId="2" borderId="14" xfId="0" applyNumberFormat="1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2" fillId="0" borderId="0" xfId="0" applyFont="1" applyAlignment="1"/>
    <xf numFmtId="0" fontId="0" fillId="0" borderId="0" xfId="0" applyAlignment="1">
      <alignment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6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2" borderId="26" xfId="0" applyFont="1" applyFill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16" zoomScale="75" zoomScaleNormal="75" workbookViewId="0">
      <selection activeCell="A22" sqref="A22"/>
    </sheetView>
  </sheetViews>
  <sheetFormatPr defaultRowHeight="16.8" x14ac:dyDescent="0.3"/>
  <cols>
    <col min="1" max="1" width="79.5546875" style="10" customWidth="1"/>
    <col min="2" max="2" width="15.5546875" style="10" customWidth="1"/>
    <col min="3" max="3" width="13.44140625" style="10" customWidth="1"/>
    <col min="4" max="4" width="14" style="10" customWidth="1"/>
    <col min="5" max="5" width="14.6640625" style="10" customWidth="1"/>
    <col min="6" max="6" width="12.109375" style="10" customWidth="1"/>
    <col min="7" max="9" width="9.109375" style="3"/>
  </cols>
  <sheetData>
    <row r="1" spans="1:10" s="19" customFormat="1" ht="31.2" x14ac:dyDescent="0.3">
      <c r="A1" s="38" t="s">
        <v>9</v>
      </c>
      <c r="B1" s="10"/>
      <c r="C1" s="10">
        <v>2020</v>
      </c>
      <c r="D1" s="39" t="s">
        <v>17</v>
      </c>
      <c r="E1" s="39">
        <v>12</v>
      </c>
      <c r="F1" s="10"/>
      <c r="G1" s="2"/>
      <c r="H1" s="2"/>
      <c r="I1" s="2"/>
    </row>
    <row r="2" spans="1:10" s="19" customFormat="1" x14ac:dyDescent="0.3">
      <c r="A2" s="40" t="s">
        <v>13</v>
      </c>
      <c r="B2" s="10"/>
      <c r="C2" s="10"/>
      <c r="D2" s="10"/>
      <c r="E2" s="10"/>
      <c r="F2" s="10"/>
      <c r="G2" s="2"/>
      <c r="H2" s="2"/>
      <c r="I2" s="2"/>
    </row>
    <row r="3" spans="1:10" s="19" customFormat="1" x14ac:dyDescent="0.3">
      <c r="A3" s="10" t="s">
        <v>21</v>
      </c>
      <c r="B3" s="10">
        <v>3716.83</v>
      </c>
      <c r="C3" s="10"/>
      <c r="D3" s="10"/>
      <c r="E3" s="10"/>
      <c r="F3" s="10"/>
      <c r="G3" s="2"/>
      <c r="H3" s="2"/>
      <c r="I3" s="2"/>
    </row>
    <row r="4" spans="1:10" s="19" customFormat="1" x14ac:dyDescent="0.3">
      <c r="A4" s="10" t="s">
        <v>51</v>
      </c>
      <c r="B4" s="10">
        <v>17.600000000000001</v>
      </c>
      <c r="C4" s="10"/>
      <c r="D4" s="10"/>
      <c r="E4" s="10"/>
      <c r="F4" s="10"/>
      <c r="G4" s="2"/>
      <c r="H4" s="2"/>
      <c r="I4" s="2"/>
    </row>
    <row r="5" spans="1:10" s="19" customFormat="1" x14ac:dyDescent="0.3">
      <c r="A5" s="10" t="s">
        <v>18</v>
      </c>
      <c r="B5" s="111">
        <f>B3*E1*B4</f>
        <v>784994.49600000004</v>
      </c>
      <c r="C5" s="41"/>
      <c r="D5" s="41"/>
      <c r="E5" s="10"/>
      <c r="F5" s="41"/>
      <c r="G5" s="10"/>
      <c r="H5" s="2"/>
      <c r="I5" s="2"/>
    </row>
    <row r="6" spans="1:10" s="19" customFormat="1" ht="31.2" x14ac:dyDescent="0.3">
      <c r="A6" s="10" t="s">
        <v>56</v>
      </c>
      <c r="B6" s="111">
        <v>83156.36</v>
      </c>
      <c r="C6" s="41"/>
      <c r="D6" s="41"/>
      <c r="E6" s="10"/>
      <c r="F6" s="41"/>
      <c r="G6" s="10"/>
    </row>
    <row r="7" spans="1:10" s="19" customFormat="1" ht="17.399999999999999" thickBot="1" x14ac:dyDescent="0.35">
      <c r="A7" s="10" t="s">
        <v>0</v>
      </c>
      <c r="B7" s="10">
        <v>97.69</v>
      </c>
      <c r="C7" s="10"/>
      <c r="D7" s="10"/>
      <c r="E7" s="10"/>
      <c r="F7" s="41"/>
      <c r="G7" s="2"/>
      <c r="H7" s="2"/>
      <c r="I7" s="2"/>
    </row>
    <row r="8" spans="1:10" s="21" customFormat="1" ht="65.400000000000006" customHeight="1" x14ac:dyDescent="0.3">
      <c r="A8" s="7" t="s">
        <v>1</v>
      </c>
      <c r="B8" s="9" t="s">
        <v>10</v>
      </c>
      <c r="C8" s="9" t="s">
        <v>15</v>
      </c>
      <c r="D8" s="9" t="s">
        <v>19</v>
      </c>
      <c r="E8" s="8" t="s">
        <v>16</v>
      </c>
      <c r="F8" s="11"/>
      <c r="G8" s="20"/>
      <c r="H8" s="20"/>
      <c r="I8" s="20"/>
    </row>
    <row r="9" spans="1:10" s="19" customFormat="1" x14ac:dyDescent="0.3">
      <c r="A9" s="12" t="s">
        <v>2</v>
      </c>
      <c r="B9" s="94" t="s">
        <v>11</v>
      </c>
      <c r="C9" s="94" t="s">
        <v>20</v>
      </c>
      <c r="D9" s="13">
        <v>1.06</v>
      </c>
      <c r="E9" s="71">
        <f>D9*B3*E1</f>
        <v>47278.077600000004</v>
      </c>
      <c r="F9" s="10"/>
      <c r="G9" s="2"/>
      <c r="H9" s="2"/>
      <c r="I9" s="2"/>
    </row>
    <row r="10" spans="1:10" s="19" customFormat="1" ht="46.8" x14ac:dyDescent="0.3">
      <c r="A10" s="12" t="s">
        <v>3</v>
      </c>
      <c r="B10" s="94" t="s">
        <v>11</v>
      </c>
      <c r="C10" s="94" t="s">
        <v>20</v>
      </c>
      <c r="D10" s="13">
        <f>5.75+D11+D12+D13+D14+D15</f>
        <v>7.1248072506230669</v>
      </c>
      <c r="E10" s="71">
        <f>D10*E1*B3</f>
        <v>317780.36799999996</v>
      </c>
      <c r="F10" s="10"/>
      <c r="G10" s="2"/>
      <c r="H10" s="2"/>
      <c r="I10" s="2"/>
    </row>
    <row r="11" spans="1:10" s="19" customFormat="1" ht="16.05" customHeight="1" x14ac:dyDescent="0.3">
      <c r="A11" s="15" t="s">
        <v>4</v>
      </c>
      <c r="B11" s="94"/>
      <c r="C11" s="94" t="s">
        <v>20</v>
      </c>
      <c r="D11" s="13">
        <f>E11/E1/B3</f>
        <v>5.0446213574470718E-2</v>
      </c>
      <c r="E11" s="71">
        <v>2250</v>
      </c>
      <c r="F11" s="10"/>
      <c r="G11" s="2"/>
      <c r="H11" s="2"/>
      <c r="I11" s="2"/>
    </row>
    <row r="12" spans="1:10" s="19" customFormat="1" ht="16.05" customHeight="1" x14ac:dyDescent="0.3">
      <c r="A12" s="15" t="s">
        <v>5</v>
      </c>
      <c r="B12" s="94"/>
      <c r="C12" s="94" t="s">
        <v>20</v>
      </c>
      <c r="D12" s="13">
        <f>E12/E1/B3</f>
        <v>0.17409548818034007</v>
      </c>
      <c r="E12" s="71">
        <v>7765</v>
      </c>
      <c r="F12" s="10"/>
      <c r="G12" s="2"/>
      <c r="H12" s="2"/>
      <c r="I12" s="2"/>
    </row>
    <row r="13" spans="1:10" s="19" customFormat="1" ht="16.05" customHeight="1" x14ac:dyDescent="0.3">
      <c r="A13" s="15" t="s">
        <v>33</v>
      </c>
      <c r="B13" s="25"/>
      <c r="C13" s="94" t="s">
        <v>24</v>
      </c>
      <c r="D13" s="13">
        <f>E13/B3/E1</f>
        <v>0</v>
      </c>
      <c r="E13" s="71"/>
      <c r="F13" s="6"/>
      <c r="G13" s="5"/>
    </row>
    <row r="14" spans="1:10" s="19" customFormat="1" ht="16.05" customHeight="1" x14ac:dyDescent="0.3">
      <c r="A14" s="15" t="s">
        <v>6</v>
      </c>
      <c r="B14" s="94"/>
      <c r="C14" s="94" t="s">
        <v>20</v>
      </c>
      <c r="D14" s="13">
        <f>E14/B3/E1</f>
        <v>1.0893691667361705</v>
      </c>
      <c r="E14" s="71">
        <v>48588</v>
      </c>
      <c r="F14" s="10"/>
      <c r="G14" s="2"/>
      <c r="H14" s="2"/>
      <c r="I14" s="2"/>
    </row>
    <row r="15" spans="1:10" s="103" customFormat="1" ht="16.05" customHeight="1" x14ac:dyDescent="0.3">
      <c r="A15" s="15" t="s">
        <v>57</v>
      </c>
      <c r="B15" s="101"/>
      <c r="C15" s="100" t="s">
        <v>20</v>
      </c>
      <c r="D15" s="13">
        <f>E15/B3/E1</f>
        <v>6.0896382132085682E-2</v>
      </c>
      <c r="E15" s="71">
        <f>0.05*E1*B3+486</f>
        <v>2716.0980000000004</v>
      </c>
      <c r="F15" s="31"/>
      <c r="G15" s="31"/>
      <c r="H15" s="48"/>
      <c r="I15" s="102"/>
      <c r="J15" s="102"/>
    </row>
    <row r="16" spans="1:10" s="19" customFormat="1" ht="46.8" x14ac:dyDescent="0.3">
      <c r="A16" s="12" t="s">
        <v>52</v>
      </c>
      <c r="B16" s="94" t="s">
        <v>11</v>
      </c>
      <c r="C16" s="94" t="s">
        <v>20</v>
      </c>
      <c r="D16" s="13">
        <f>E16/E1/B3</f>
        <v>6.8473672457443575</v>
      </c>
      <c r="E16" s="71">
        <f>7050*3.61*E1</f>
        <v>305406</v>
      </c>
      <c r="F16" s="10"/>
      <c r="G16" s="2"/>
      <c r="H16" s="2"/>
      <c r="I16" s="2"/>
    </row>
    <row r="17" spans="1:10" s="19" customFormat="1" ht="31.2" x14ac:dyDescent="0.3">
      <c r="A17" s="16" t="s">
        <v>47</v>
      </c>
      <c r="B17" s="27" t="s">
        <v>11</v>
      </c>
      <c r="C17" s="27" t="s">
        <v>20</v>
      </c>
      <c r="D17" s="18">
        <v>0.51</v>
      </c>
      <c r="E17" s="72">
        <f>D17*E1*B3</f>
        <v>22746.999599999999</v>
      </c>
      <c r="F17" s="10"/>
      <c r="G17" s="2"/>
      <c r="H17" s="2"/>
      <c r="I17" s="2"/>
    </row>
    <row r="18" spans="1:10" s="19" customFormat="1" ht="17.399999999999999" thickBot="1" x14ac:dyDescent="0.35">
      <c r="A18" s="16" t="s">
        <v>48</v>
      </c>
      <c r="B18" s="27" t="s">
        <v>11</v>
      </c>
      <c r="C18" s="27" t="s">
        <v>20</v>
      </c>
      <c r="D18" s="18">
        <v>0.2</v>
      </c>
      <c r="E18" s="72">
        <f>D18*E1*B3</f>
        <v>8920.3920000000016</v>
      </c>
      <c r="F18" s="10"/>
      <c r="G18" s="95"/>
      <c r="H18" s="2"/>
      <c r="I18" s="2"/>
      <c r="J18" s="2"/>
    </row>
    <row r="19" spans="1:10" s="19" customFormat="1" x14ac:dyDescent="0.3">
      <c r="A19" s="32" t="s">
        <v>49</v>
      </c>
      <c r="B19" s="33"/>
      <c r="C19" s="33"/>
      <c r="D19" s="34">
        <f>E19/E1/B3</f>
        <v>0.63401204790103394</v>
      </c>
      <c r="E19" s="73">
        <f>E20+E25+E21+E22+E23+E24</f>
        <v>28278.18</v>
      </c>
      <c r="F19" s="10"/>
      <c r="G19" s="2"/>
      <c r="H19" s="2"/>
      <c r="I19" s="2"/>
    </row>
    <row r="20" spans="1:10" s="50" customFormat="1" ht="16.05" customHeight="1" x14ac:dyDescent="0.3">
      <c r="A20" s="12" t="s">
        <v>58</v>
      </c>
      <c r="B20" s="25" t="s">
        <v>26</v>
      </c>
      <c r="C20" s="94" t="s">
        <v>20</v>
      </c>
      <c r="D20" s="14"/>
      <c r="E20" s="71">
        <v>1829.36</v>
      </c>
      <c r="F20" s="10"/>
      <c r="G20" s="2"/>
      <c r="H20" s="2"/>
      <c r="I20" s="2"/>
    </row>
    <row r="21" spans="1:10" s="19" customFormat="1" ht="16.05" customHeight="1" x14ac:dyDescent="0.3">
      <c r="A21" s="12" t="s">
        <v>59</v>
      </c>
      <c r="B21" s="25" t="s">
        <v>60</v>
      </c>
      <c r="C21" s="94" t="s">
        <v>20</v>
      </c>
      <c r="D21" s="14"/>
      <c r="E21" s="71">
        <v>1500</v>
      </c>
      <c r="F21" s="10"/>
      <c r="G21" s="2"/>
      <c r="H21" s="2"/>
      <c r="I21" s="2"/>
    </row>
    <row r="22" spans="1:10" s="19" customFormat="1" ht="16.05" customHeight="1" x14ac:dyDescent="0.3">
      <c r="A22" s="12" t="s">
        <v>61</v>
      </c>
      <c r="B22" s="99" t="s">
        <v>60</v>
      </c>
      <c r="C22" s="94" t="s">
        <v>20</v>
      </c>
      <c r="D22" s="14"/>
      <c r="E22" s="71">
        <v>9729.4500000000007</v>
      </c>
      <c r="F22" s="10"/>
      <c r="G22" s="2"/>
      <c r="H22" s="2"/>
      <c r="I22" s="2"/>
    </row>
    <row r="23" spans="1:10" s="50" customFormat="1" ht="16.05" customHeight="1" x14ac:dyDescent="0.3">
      <c r="A23" s="12" t="s">
        <v>62</v>
      </c>
      <c r="B23" s="25" t="s">
        <v>53</v>
      </c>
      <c r="C23" s="94" t="s">
        <v>20</v>
      </c>
      <c r="D23" s="14"/>
      <c r="E23" s="71">
        <v>929.37</v>
      </c>
      <c r="F23" s="10"/>
      <c r="G23" s="2"/>
      <c r="H23" s="2"/>
      <c r="I23" s="2"/>
    </row>
    <row r="24" spans="1:10" s="50" customFormat="1" ht="16.05" customHeight="1" x14ac:dyDescent="0.3">
      <c r="A24" s="16" t="s">
        <v>68</v>
      </c>
      <c r="B24" s="105" t="s">
        <v>31</v>
      </c>
      <c r="C24" s="94" t="s">
        <v>20</v>
      </c>
      <c r="D24" s="14"/>
      <c r="E24" s="71">
        <v>2590</v>
      </c>
      <c r="F24" s="10"/>
      <c r="G24" s="2"/>
      <c r="H24" s="2"/>
      <c r="I24" s="2"/>
    </row>
    <row r="25" spans="1:10" s="19" customFormat="1" ht="16.05" customHeight="1" thickBot="1" x14ac:dyDescent="0.35">
      <c r="A25" s="108" t="s">
        <v>67</v>
      </c>
      <c r="B25" s="25" t="s">
        <v>26</v>
      </c>
      <c r="C25" s="94" t="s">
        <v>20</v>
      </c>
      <c r="D25" s="14"/>
      <c r="E25" s="71">
        <f>2700+6300+2700</f>
        <v>11700</v>
      </c>
      <c r="F25" s="10"/>
      <c r="G25" s="2"/>
      <c r="H25" s="2"/>
      <c r="I25" s="2"/>
    </row>
    <row r="26" spans="1:10" s="24" customFormat="1" ht="16.05" customHeight="1" thickBot="1" x14ac:dyDescent="0.35">
      <c r="A26" s="112" t="s">
        <v>50</v>
      </c>
      <c r="B26" s="113"/>
      <c r="C26" s="113" t="s">
        <v>20</v>
      </c>
      <c r="D26" s="114">
        <f>E26/E1/B3</f>
        <v>1.5660746747452354</v>
      </c>
      <c r="E26" s="115">
        <f>D45+D46</f>
        <v>69850</v>
      </c>
      <c r="F26" s="29"/>
      <c r="G26" s="30"/>
      <c r="H26" s="23"/>
      <c r="I26" s="23"/>
      <c r="J26" s="23"/>
    </row>
    <row r="27" spans="1:10" s="19" customFormat="1" ht="16.05" customHeight="1" thickBot="1" x14ac:dyDescent="0.35">
      <c r="A27" s="80" t="s">
        <v>7</v>
      </c>
      <c r="B27" s="81"/>
      <c r="C27" s="82"/>
      <c r="D27" s="118">
        <f>D9+D10+D16+D17+D19+D26+D18</f>
        <v>17.942261219013691</v>
      </c>
      <c r="E27" s="83">
        <f>E9+E10+E16+E17+E19+E26+E18</f>
        <v>800260.0172</v>
      </c>
      <c r="F27" s="109"/>
      <c r="G27" s="4"/>
      <c r="H27" s="2"/>
      <c r="I27" s="2"/>
    </row>
    <row r="28" spans="1:10" s="24" customFormat="1" ht="16.05" customHeight="1" thickBot="1" x14ac:dyDescent="0.35">
      <c r="A28" s="127" t="s">
        <v>25</v>
      </c>
      <c r="B28" s="128"/>
      <c r="C28" s="128"/>
      <c r="D28" s="116" t="s">
        <v>28</v>
      </c>
      <c r="E28" s="117" t="s">
        <v>29</v>
      </c>
      <c r="F28" s="35"/>
      <c r="G28" s="29"/>
      <c r="H28" s="51"/>
      <c r="I28" s="23"/>
      <c r="J28" s="23"/>
    </row>
    <row r="29" spans="1:10" s="56" customFormat="1" ht="16.05" customHeight="1" x14ac:dyDescent="0.3">
      <c r="A29" s="42" t="s">
        <v>55</v>
      </c>
      <c r="B29" s="28"/>
      <c r="C29" s="54" t="s">
        <v>24</v>
      </c>
      <c r="D29" s="110">
        <v>2662</v>
      </c>
      <c r="E29" s="77"/>
      <c r="F29" s="43"/>
      <c r="G29" s="55"/>
      <c r="H29" s="55"/>
      <c r="I29" s="55"/>
    </row>
    <row r="30" spans="1:10" s="56" customFormat="1" ht="16.05" customHeight="1" x14ac:dyDescent="0.3">
      <c r="A30" s="15" t="s">
        <v>12</v>
      </c>
      <c r="B30" s="26"/>
      <c r="C30" s="57" t="s">
        <v>24</v>
      </c>
      <c r="D30" s="106">
        <f>15679/12*E1</f>
        <v>15679</v>
      </c>
      <c r="E30" s="66"/>
      <c r="F30" s="43"/>
      <c r="G30" s="55"/>
      <c r="H30" s="55"/>
      <c r="I30" s="55"/>
    </row>
    <row r="31" spans="1:10" s="56" customFormat="1" ht="16.05" customHeight="1" x14ac:dyDescent="0.3">
      <c r="A31" s="15" t="s">
        <v>34</v>
      </c>
      <c r="B31" s="26"/>
      <c r="C31" s="57" t="str">
        <f>C30</f>
        <v>руб.</v>
      </c>
      <c r="D31" s="106"/>
      <c r="E31" s="66"/>
      <c r="F31" s="78"/>
      <c r="G31" s="79"/>
    </row>
    <row r="32" spans="1:10" s="56" customFormat="1" ht="16.05" customHeight="1" x14ac:dyDescent="0.3">
      <c r="A32" s="15" t="s">
        <v>35</v>
      </c>
      <c r="B32" s="26"/>
      <c r="C32" s="57" t="s">
        <v>24</v>
      </c>
      <c r="D32" s="106">
        <f>1897.74+1514.88+220.14</f>
        <v>3632.7599999999998</v>
      </c>
      <c r="E32" s="66"/>
      <c r="F32" s="44"/>
      <c r="G32" s="55"/>
      <c r="H32" s="55"/>
      <c r="I32" s="55"/>
    </row>
    <row r="33" spans="1:10" s="59" customFormat="1" ht="16.05" customHeight="1" x14ac:dyDescent="0.3">
      <c r="A33" s="15" t="s">
        <v>30</v>
      </c>
      <c r="B33" s="26"/>
      <c r="C33" s="57" t="s">
        <v>24</v>
      </c>
      <c r="D33" s="106">
        <f>B5+B6</f>
        <v>868150.85600000003</v>
      </c>
      <c r="E33" s="66"/>
      <c r="F33" s="93"/>
      <c r="G33" s="58"/>
      <c r="H33" s="58"/>
      <c r="I33" s="58"/>
    </row>
    <row r="34" spans="1:10" s="59" customFormat="1" ht="16.05" customHeight="1" x14ac:dyDescent="0.3">
      <c r="A34" s="52" t="str">
        <f>A27</f>
        <v>итого расходы</v>
      </c>
      <c r="B34" s="53"/>
      <c r="C34" s="57" t="s">
        <v>24</v>
      </c>
      <c r="D34" s="67"/>
      <c r="E34" s="68">
        <f>E27</f>
        <v>800260.0172</v>
      </c>
      <c r="F34" s="45"/>
      <c r="G34" s="58"/>
      <c r="H34" s="58"/>
      <c r="I34" s="58"/>
    </row>
    <row r="35" spans="1:10" s="63" customFormat="1" ht="16.05" customHeight="1" thickBot="1" x14ac:dyDescent="0.35">
      <c r="A35" s="46" t="s">
        <v>14</v>
      </c>
      <c r="B35" s="36"/>
      <c r="C35" s="60" t="s">
        <v>24</v>
      </c>
      <c r="D35" s="69">
        <f>D29+D30+D31+D32+D33-E34</f>
        <v>89864.598800000036</v>
      </c>
      <c r="E35" s="70"/>
      <c r="F35" s="47"/>
      <c r="G35" s="61"/>
      <c r="H35" s="62"/>
      <c r="I35" s="62"/>
      <c r="J35" s="62"/>
    </row>
    <row r="36" spans="1:10" s="19" customFormat="1" ht="16.05" customHeight="1" x14ac:dyDescent="0.3">
      <c r="A36" s="124" t="s">
        <v>54</v>
      </c>
      <c r="B36" s="125"/>
      <c r="C36" s="125"/>
      <c r="D36" s="125"/>
      <c r="E36" s="126"/>
      <c r="F36" s="48"/>
      <c r="G36" s="6"/>
      <c r="H36" s="6"/>
      <c r="I36" s="5"/>
      <c r="J36" s="5"/>
    </row>
    <row r="37" spans="1:10" s="50" customFormat="1" ht="15.6" x14ac:dyDescent="0.3">
      <c r="A37" s="37" t="s">
        <v>22</v>
      </c>
      <c r="B37" s="122" t="s">
        <v>36</v>
      </c>
      <c r="C37" s="122" t="s">
        <v>27</v>
      </c>
      <c r="D37" s="129"/>
      <c r="E37" s="130"/>
      <c r="F37" s="6"/>
      <c r="G37" s="6"/>
      <c r="H37" s="6"/>
      <c r="I37" s="5"/>
      <c r="J37" s="5"/>
    </row>
    <row r="38" spans="1:10" s="50" customFormat="1" ht="62.4" x14ac:dyDescent="0.3">
      <c r="A38" s="12"/>
      <c r="B38" s="123"/>
      <c r="C38" s="107" t="s">
        <v>37</v>
      </c>
      <c r="D38" s="107" t="s">
        <v>38</v>
      </c>
      <c r="E38" s="76" t="s">
        <v>32</v>
      </c>
      <c r="F38" s="6"/>
      <c r="G38" s="6"/>
      <c r="H38" s="6"/>
      <c r="I38" s="5"/>
      <c r="J38" s="5"/>
    </row>
    <row r="39" spans="1:10" s="19" customFormat="1" ht="15.6" x14ac:dyDescent="0.3">
      <c r="A39" s="22" t="s">
        <v>44</v>
      </c>
      <c r="B39" s="64">
        <v>724788</v>
      </c>
      <c r="C39" s="64">
        <v>724733</v>
      </c>
      <c r="D39" s="64"/>
      <c r="E39" s="65"/>
      <c r="F39" s="49"/>
      <c r="G39" s="6"/>
      <c r="H39" s="6"/>
      <c r="I39" s="5"/>
      <c r="J39" s="5"/>
    </row>
    <row r="40" spans="1:10" s="19" customFormat="1" ht="15.6" x14ac:dyDescent="0.3">
      <c r="A40" s="22" t="s">
        <v>45</v>
      </c>
      <c r="B40" s="64">
        <v>439343</v>
      </c>
      <c r="C40" s="64">
        <v>414463</v>
      </c>
      <c r="D40" s="64">
        <v>29630</v>
      </c>
      <c r="E40" s="65"/>
      <c r="F40" s="49"/>
      <c r="G40" s="6"/>
      <c r="H40" s="6"/>
      <c r="I40" s="5"/>
      <c r="J40" s="5"/>
    </row>
    <row r="41" spans="1:10" s="19" customFormat="1" ht="15.6" x14ac:dyDescent="0.3">
      <c r="A41" s="22" t="s">
        <v>39</v>
      </c>
      <c r="B41" s="64">
        <v>93406</v>
      </c>
      <c r="C41" s="64">
        <v>95208</v>
      </c>
      <c r="D41" s="64">
        <v>1863</v>
      </c>
      <c r="E41" s="65"/>
      <c r="F41" s="49"/>
      <c r="G41" s="6"/>
      <c r="H41" s="6"/>
      <c r="I41" s="5"/>
      <c r="J41" s="5"/>
    </row>
    <row r="42" spans="1:10" s="19" customFormat="1" ht="15.6" x14ac:dyDescent="0.3">
      <c r="A42" s="22" t="s">
        <v>40</v>
      </c>
      <c r="B42" s="64">
        <v>167874</v>
      </c>
      <c r="C42" s="64">
        <v>166551</v>
      </c>
      <c r="D42" s="64">
        <v>6184</v>
      </c>
      <c r="E42" s="65"/>
      <c r="F42" s="49"/>
      <c r="G42" s="6"/>
      <c r="H42" s="6"/>
      <c r="I42" s="5"/>
      <c r="J42" s="5"/>
    </row>
    <row r="43" spans="1:10" s="19" customFormat="1" ht="15.6" x14ac:dyDescent="0.3">
      <c r="A43" s="22" t="s">
        <v>41</v>
      </c>
      <c r="B43" s="64">
        <v>383580</v>
      </c>
      <c r="C43" s="64">
        <v>338131</v>
      </c>
      <c r="D43" s="64">
        <v>45478</v>
      </c>
      <c r="E43" s="65"/>
      <c r="F43" s="49"/>
      <c r="G43" s="6"/>
      <c r="H43" s="6"/>
      <c r="I43" s="5"/>
      <c r="J43" s="5"/>
    </row>
    <row r="44" spans="1:10" s="19" customFormat="1" ht="16.2" thickBot="1" x14ac:dyDescent="0.35">
      <c r="A44" s="96" t="s">
        <v>46</v>
      </c>
      <c r="B44" s="97">
        <v>145889</v>
      </c>
      <c r="C44" s="97">
        <v>145898</v>
      </c>
      <c r="D44" s="97"/>
      <c r="E44" s="98"/>
      <c r="F44" s="49"/>
      <c r="G44" s="6"/>
      <c r="H44" s="6"/>
      <c r="I44" s="5"/>
      <c r="J44" s="5"/>
    </row>
    <row r="45" spans="1:10" s="19" customFormat="1" ht="16.2" thickBot="1" x14ac:dyDescent="0.35">
      <c r="A45" s="17" t="s">
        <v>23</v>
      </c>
      <c r="B45" s="74">
        <f>SUM(B39:B44)</f>
        <v>1954880</v>
      </c>
      <c r="C45" s="74">
        <f>SUM(C39:C44)</f>
        <v>1884984</v>
      </c>
      <c r="D45" s="74">
        <f>SUM(D39:D44)</f>
        <v>83155</v>
      </c>
      <c r="E45" s="75">
        <f>SUM(E39:E43)</f>
        <v>0</v>
      </c>
      <c r="F45" s="43"/>
    </row>
    <row r="46" spans="1:10" s="56" customFormat="1" ht="16.2" thickBot="1" x14ac:dyDescent="0.35">
      <c r="A46" s="84" t="s">
        <v>42</v>
      </c>
      <c r="B46" s="85"/>
      <c r="C46" s="85"/>
      <c r="D46" s="85">
        <f>B40+B41+B42+B43-C40-C41-C42-C43-D40-D41-D42-D43-E43</f>
        <v>-13305</v>
      </c>
      <c r="E46" s="86"/>
      <c r="F46" s="104"/>
    </row>
    <row r="47" spans="1:10" s="1" customFormat="1" ht="16.2" x14ac:dyDescent="0.3">
      <c r="A47" s="119" t="s">
        <v>63</v>
      </c>
      <c r="B47" s="120"/>
      <c r="C47" s="120"/>
      <c r="D47" s="43" t="s">
        <v>43</v>
      </c>
      <c r="E47" s="87">
        <v>1648.6</v>
      </c>
      <c r="F47" s="10"/>
      <c r="G47" s="19"/>
      <c r="H47" s="19"/>
    </row>
    <row r="48" spans="1:10" s="19" customFormat="1" ht="16.2" x14ac:dyDescent="0.3">
      <c r="A48" s="119" t="s">
        <v>64</v>
      </c>
      <c r="B48" s="120"/>
      <c r="C48" s="120"/>
      <c r="D48" s="43" t="s">
        <v>43</v>
      </c>
      <c r="E48" s="87">
        <v>1507.32</v>
      </c>
      <c r="F48" s="6"/>
      <c r="G48" s="88"/>
    </row>
    <row r="49" spans="1:8" s="19" customFormat="1" ht="30.6" customHeight="1" x14ac:dyDescent="0.3">
      <c r="A49" s="119" t="s">
        <v>66</v>
      </c>
      <c r="B49" s="121"/>
      <c r="C49" s="121"/>
      <c r="D49" s="43" t="s">
        <v>43</v>
      </c>
      <c r="E49" s="87">
        <v>1038.48</v>
      </c>
      <c r="F49" s="6"/>
      <c r="G49" s="88"/>
    </row>
    <row r="50" spans="1:8" s="1" customFormat="1" ht="16.2" x14ac:dyDescent="0.3">
      <c r="A50" s="89" t="s">
        <v>65</v>
      </c>
      <c r="B50" s="90"/>
      <c r="C50" s="90"/>
      <c r="D50" s="91" t="s">
        <v>43</v>
      </c>
      <c r="E50" s="92">
        <f>E48-E49</f>
        <v>468.83999999999992</v>
      </c>
      <c r="F50" s="6"/>
      <c r="G50" s="88"/>
    </row>
    <row r="51" spans="1:8" s="1" customFormat="1" ht="15.6" x14ac:dyDescent="0.3">
      <c r="A51" s="31" t="s">
        <v>8</v>
      </c>
      <c r="B51" s="10"/>
      <c r="C51" s="10"/>
      <c r="D51" s="10"/>
      <c r="E51" s="10"/>
      <c r="F51" s="10"/>
      <c r="G51" s="19"/>
      <c r="H51" s="19"/>
    </row>
  </sheetData>
  <mergeCells count="7">
    <mergeCell ref="A48:C48"/>
    <mergeCell ref="A49:C49"/>
    <mergeCell ref="B37:B38"/>
    <mergeCell ref="A36:E36"/>
    <mergeCell ref="A28:C28"/>
    <mergeCell ref="C37:E37"/>
    <mergeCell ref="A47:C47"/>
  </mergeCells>
  <pageMargins left="0.51181102362204722" right="0.31496062992125984" top="0.35433070866141736" bottom="0.35433070866141736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2021-02-25T07:40:38Z</cp:lastPrinted>
  <dcterms:created xsi:type="dcterms:W3CDTF">2016-04-22T06:39:22Z</dcterms:created>
  <dcterms:modified xsi:type="dcterms:W3CDTF">2021-03-12T11:10:27Z</dcterms:modified>
</cp:coreProperties>
</file>