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40" i="1" l="1"/>
  <c r="E33" i="1" l="1"/>
  <c r="E23" i="1" l="1"/>
  <c r="E18" i="1" s="1"/>
  <c r="B5" i="1" l="1"/>
  <c r="D38" i="1" l="1"/>
  <c r="D54" i="1" l="1"/>
  <c r="E53" i="1"/>
  <c r="D53" i="1"/>
  <c r="C53" i="1"/>
  <c r="B53" i="1"/>
  <c r="E34" i="1" l="1"/>
  <c r="D34" i="1" s="1"/>
  <c r="D14" i="1"/>
  <c r="E58" i="1" l="1"/>
  <c r="E17" i="1" l="1"/>
  <c r="D41" i="1"/>
  <c r="C39" i="1"/>
  <c r="D12" i="1"/>
  <c r="C35" i="1" l="1"/>
  <c r="C42" i="1" s="1"/>
  <c r="A42" i="1"/>
  <c r="D11" i="1" l="1"/>
  <c r="D10" i="1"/>
  <c r="D13" i="1"/>
  <c r="D15" i="1"/>
  <c r="E16" i="1"/>
  <c r="E8" i="1"/>
  <c r="D9" i="1" l="1"/>
  <c r="E9" i="1" s="1"/>
  <c r="E35" i="1" s="1"/>
  <c r="D18" i="1"/>
  <c r="D35" i="1" l="1"/>
  <c r="E42" i="1"/>
  <c r="D43" i="1" s="1"/>
</calcChain>
</file>

<file path=xl/sharedStrings.xml><?xml version="1.0" encoding="utf-8"?>
<sst xmlns="http://schemas.openxmlformats.org/spreadsheetml/2006/main" count="124" uniqueCount="82">
  <si>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</si>
  <si>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</si>
  <si>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</si>
  <si>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</si>
  <si>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</si>
  <si>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</si>
  <si>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</si>
  <si>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</si>
  <si>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</si>
  <si>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</si>
  <si>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</si>
  <si>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</si>
  <si>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</si>
  <si>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д.58</t>
  </si>
  <si>
    <t>Остаток средств на конец периода (+ есть средства, -задолженность)</t>
  </si>
  <si>
    <t>июль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</si>
  <si>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</si>
  <si>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</si>
  <si>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</si>
  <si>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</si>
  <si>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</si>
  <si>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</si>
  <si>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</si>
  <si>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</si>
  <si>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</si>
  <si>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</si>
  <si>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</si>
  <si>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</si>
  <si>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</si>
  <si>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</si>
  <si>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</si>
  <si>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</si>
  <si>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</si>
  <si>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</si>
  <si>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</si>
  <si>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</si>
  <si>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</si>
  <si>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</si>
  <si>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</si>
  <si>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</si>
  <si>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</si>
  <si>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</si>
  <si>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</si>
  <si>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</si>
  <si>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</si>
  <si>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</si>
  <si>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</si>
  <si>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</si>
  <si>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</si>
  <si>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</si>
  <si>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</si>
  <si>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>февраль</t>
  </si>
  <si>
    <t>в теч.года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</si>
  <si>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</si>
  <si>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</si>
  <si>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</si>
  <si>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январь</t>
  </si>
  <si>
    <t>работы на общедомовой системе электроснабжения тамбур кв.5,6</t>
  </si>
  <si>
    <t>монтаж узла учета ХВС</t>
  </si>
  <si>
    <t>восстановление работы 2 этажа лифта п.4</t>
  </si>
  <si>
    <t>*дератизация,дезинсекция мест общего пользования</t>
  </si>
  <si>
    <t>август</t>
  </si>
  <si>
    <t>замена вентилей на общедомовой системе ХВС кв.24</t>
  </si>
  <si>
    <t>замена вентилей на общедомовой системе ГВС кв.24</t>
  </si>
  <si>
    <t>работы на общедомовой системе канализации кв.39</t>
  </si>
  <si>
    <t>октябрь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</si>
  <si>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</si>
  <si>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</si>
  <si>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</si>
  <si>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ноябрь</t>
  </si>
  <si>
    <t>работы на общедомовой системе отопления кв.16,27,41,88,48</t>
  </si>
  <si>
    <t>авг-окт,нояб</t>
  </si>
  <si>
    <t xml:space="preserve">дезинфекция заключительная (коронавирус) по предписанию Роспотребнадзора  п.3,2 </t>
  </si>
  <si>
    <t>изготовление и установка пластиковых окон в подъезде п.1,2</t>
  </si>
  <si>
    <t>ремонт и восстановление балконных козырьков кв.144</t>
  </si>
  <si>
    <t>декабрь</t>
  </si>
  <si>
    <t>ремонт межпанельных швов кв.100,104,144</t>
  </si>
  <si>
    <t>косметический ремонт п.4</t>
  </si>
  <si>
    <t>установка нового дверного полотна в тамбуре подъезда п.4</t>
  </si>
  <si>
    <t>восстановление освещения в мусорокамерах</t>
  </si>
  <si>
    <t>восстановление подъездного отопления п.4</t>
  </si>
  <si>
    <t>Израсходовано на капремонт со спецсчета в 2019 г (капит.ремонт нижней разводки отопления, замена узла учета тепл.энергии, ремонт нижней разводки счистемы ГВС)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</si>
</sst>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0" fillId="0" borderId="0" xfId="0" applyFont="1" applyFill="1"/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7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2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17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9" fillId="2" borderId="11" xfId="1" applyNumberFormat="1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2" fontId="6" fillId="0" borderId="2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165" fontId="5" fillId="2" borderId="15" xfId="1" applyNumberFormat="1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165" fontId="7" fillId="0" borderId="23" xfId="1" applyNumberFormat="1" applyFont="1" applyFill="1" applyBorder="1" applyAlignment="1">
      <alignment vertical="top"/>
    </xf>
    <xf numFmtId="165" fontId="7" fillId="0" borderId="24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10" fillId="0" borderId="0" xfId="0" applyFont="1" applyFill="1"/>
    <xf numFmtId="0" fontId="9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65" fontId="6" fillId="0" borderId="5" xfId="1" applyNumberFormat="1" applyFont="1" applyFill="1" applyBorder="1" applyAlignment="1">
      <alignment vertical="top" wrapText="1"/>
    </xf>
    <xf numFmtId="0" fontId="6" fillId="0" borderId="9" xfId="0" applyNumberFormat="1" applyFont="1" applyFill="1" applyBorder="1" applyAlignment="1">
      <alignment vertical="top" wrapText="1"/>
    </xf>
    <xf numFmtId="165" fontId="6" fillId="0" borderId="4" xfId="1" applyNumberFormat="1" applyFont="1" applyFill="1" applyBorder="1" applyAlignment="1">
      <alignment vertical="top"/>
    </xf>
    <xf numFmtId="165" fontId="6" fillId="0" borderId="5" xfId="1" applyNumberFormat="1" applyFont="1" applyFill="1" applyBorder="1" applyAlignment="1">
      <alignment vertical="top"/>
    </xf>
    <xf numFmtId="165" fontId="6" fillId="0" borderId="21" xfId="1" applyNumberFormat="1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65" fontId="7" fillId="0" borderId="18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2" fontId="5" fillId="2" borderId="14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tabSelected="1" topLeftCell="A39" zoomScale="75" zoomScaleNormal="75" workbookViewId="0">
      <selection activeCell="G18" sqref="G18"/>
    </sheetView>
  </sheetViews>
  <sheetFormatPr defaultRowHeight="16.8" x14ac:dyDescent="0.3"/>
  <cols>
    <col min="1" max="1" width="83.21875" style="9" customWidth="1"/>
    <col min="2" max="2" width="14.88671875" style="9" customWidth="1"/>
    <col min="3" max="3" width="13.88671875" style="9" customWidth="1"/>
    <col min="4" max="4" width="14" style="9" customWidth="1"/>
    <col min="5" max="5" width="14.6640625" style="9" customWidth="1"/>
    <col min="6" max="6" width="12.21875" style="9" bestFit="1" customWidth="1"/>
    <col min="7" max="7" width="9.109375" style="23"/>
    <col min="8" max="17" width="9.109375" style="5"/>
    <col min="18" max="22" width="9.109375" style="2"/>
  </cols>
  <sheetData>
    <row r="1" spans="1:17" s="2" customFormat="1" ht="31.2" x14ac:dyDescent="0.3">
      <c r="A1" s="48" t="s">
        <v>9</v>
      </c>
      <c r="B1" s="9"/>
      <c r="C1" s="9">
        <v>2020</v>
      </c>
      <c r="D1" s="49" t="s">
        <v>18</v>
      </c>
      <c r="E1" s="49">
        <v>12</v>
      </c>
      <c r="F1" s="9"/>
      <c r="G1" s="39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2" customFormat="1" x14ac:dyDescent="0.3">
      <c r="A2" s="50" t="s">
        <v>13</v>
      </c>
      <c r="B2" s="9"/>
      <c r="C2" s="9"/>
      <c r="D2" s="9"/>
      <c r="E2" s="9"/>
      <c r="F2" s="9"/>
      <c r="G2" s="3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2" customFormat="1" x14ac:dyDescent="0.3">
      <c r="A3" s="9" t="s">
        <v>22</v>
      </c>
      <c r="B3" s="9">
        <v>7728.1</v>
      </c>
      <c r="C3" s="9"/>
      <c r="D3" s="9"/>
      <c r="E3" s="9"/>
      <c r="F3" s="9"/>
      <c r="G3" s="39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2" customFormat="1" x14ac:dyDescent="0.3">
      <c r="A4" s="9" t="s">
        <v>50</v>
      </c>
      <c r="B4" s="9">
        <v>20.010000000000002</v>
      </c>
      <c r="C4" s="9">
        <v>20.079999999999998</v>
      </c>
      <c r="D4" s="9"/>
      <c r="E4" s="9"/>
      <c r="F4" s="9"/>
      <c r="G4" s="39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2" customFormat="1" x14ac:dyDescent="0.3">
      <c r="A5" s="9" t="s">
        <v>19</v>
      </c>
      <c r="B5" s="128">
        <f>B3*B4*6+B3*C4*(E1-6)</f>
        <v>1858917.1740000001</v>
      </c>
      <c r="C5" s="51"/>
      <c r="D5" s="51"/>
      <c r="E5" s="9"/>
      <c r="F5" s="51"/>
      <c r="G5" s="9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" customFormat="1" ht="16.2" thickBot="1" x14ac:dyDescent="0.35">
      <c r="A6" s="9" t="s">
        <v>0</v>
      </c>
      <c r="B6" s="9">
        <v>100</v>
      </c>
      <c r="C6" s="9"/>
      <c r="D6" s="9"/>
      <c r="E6" s="9"/>
      <c r="F6" s="51"/>
    </row>
    <row r="7" spans="1:17" s="3" customFormat="1" ht="62.4" x14ac:dyDescent="0.3">
      <c r="A7" s="10" t="s">
        <v>1</v>
      </c>
      <c r="B7" s="12" t="s">
        <v>10</v>
      </c>
      <c r="C7" s="12" t="s">
        <v>16</v>
      </c>
      <c r="D7" s="12" t="s">
        <v>20</v>
      </c>
      <c r="E7" s="11" t="s">
        <v>17</v>
      </c>
      <c r="F7" s="13"/>
      <c r="G7" s="13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2" customFormat="1" x14ac:dyDescent="0.3">
      <c r="A8" s="14" t="s">
        <v>2</v>
      </c>
      <c r="B8" s="30" t="s">
        <v>11</v>
      </c>
      <c r="C8" s="109" t="s">
        <v>21</v>
      </c>
      <c r="D8" s="15">
        <v>1.06</v>
      </c>
      <c r="E8" s="87">
        <f>D8*B3*E1</f>
        <v>98301.432000000015</v>
      </c>
      <c r="F8" s="9"/>
      <c r="G8" s="110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2" customFormat="1" ht="46.8" x14ac:dyDescent="0.3">
      <c r="A9" s="14" t="s">
        <v>3</v>
      </c>
      <c r="B9" s="30" t="s">
        <v>11</v>
      </c>
      <c r="C9" s="109" t="s">
        <v>21</v>
      </c>
      <c r="D9" s="15">
        <f>5.75+D10+D11+D12+D13+D14</f>
        <v>8.3126917784880288</v>
      </c>
      <c r="E9" s="87">
        <f>D9*E1*B3</f>
        <v>770895.76</v>
      </c>
      <c r="F9" s="9"/>
      <c r="G9" s="110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2" customFormat="1" ht="16.05" customHeight="1" x14ac:dyDescent="0.3">
      <c r="A10" s="16" t="s">
        <v>4</v>
      </c>
      <c r="B10" s="30"/>
      <c r="C10" s="109" t="s">
        <v>21</v>
      </c>
      <c r="D10" s="15">
        <f>E10/E1/B3</f>
        <v>6.5992934874031128E-2</v>
      </c>
      <c r="E10" s="87">
        <v>6120</v>
      </c>
      <c r="F10" s="9"/>
      <c r="G10" s="110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2" customFormat="1" ht="16.05" customHeight="1" x14ac:dyDescent="0.3">
      <c r="A11" s="16" t="s">
        <v>5</v>
      </c>
      <c r="B11" s="30"/>
      <c r="C11" s="109" t="s">
        <v>21</v>
      </c>
      <c r="D11" s="15">
        <f>E11/E1/B3</f>
        <v>0.23920282259977654</v>
      </c>
      <c r="E11" s="87">
        <v>22183</v>
      </c>
      <c r="F11" s="9"/>
      <c r="G11" s="110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2" customFormat="1" ht="16.05" customHeight="1" x14ac:dyDescent="0.3">
      <c r="A12" s="16" t="s">
        <v>30</v>
      </c>
      <c r="B12" s="30"/>
      <c r="C12" s="109" t="s">
        <v>21</v>
      </c>
      <c r="D12" s="15">
        <f>E12/E1/B3</f>
        <v>9.0244260124308251E-2</v>
      </c>
      <c r="E12" s="87">
        <v>8369</v>
      </c>
      <c r="F12" s="9"/>
      <c r="G12" s="110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2" customFormat="1" ht="16.05" customHeight="1" x14ac:dyDescent="0.3">
      <c r="A13" s="16" t="s">
        <v>6</v>
      </c>
      <c r="B13" s="30"/>
      <c r="C13" s="109" t="s">
        <v>21</v>
      </c>
      <c r="D13" s="15">
        <f>E13/B3/E1</f>
        <v>2.0957609244186797</v>
      </c>
      <c r="E13" s="87">
        <v>194355</v>
      </c>
      <c r="F13" s="9"/>
      <c r="G13" s="1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119" customFormat="1" ht="16.05" customHeight="1" x14ac:dyDescent="0.3">
      <c r="A14" s="16" t="s">
        <v>60</v>
      </c>
      <c r="B14" s="94"/>
      <c r="C14" s="117" t="s">
        <v>21</v>
      </c>
      <c r="D14" s="15">
        <f>E14/B3/E1</f>
        <v>7.1490836471232694E-2</v>
      </c>
      <c r="E14" s="87">
        <f>0.05*B3*E1+1993</f>
        <v>6629.8600000000006</v>
      </c>
      <c r="F14" s="20"/>
      <c r="G14" s="20"/>
      <c r="H14" s="58"/>
      <c r="I14" s="118"/>
      <c r="J14" s="118"/>
    </row>
    <row r="15" spans="1:17" s="2" customFormat="1" ht="46.8" x14ac:dyDescent="0.3">
      <c r="A15" s="14" t="s">
        <v>53</v>
      </c>
      <c r="B15" s="30" t="s">
        <v>11</v>
      </c>
      <c r="C15" s="109" t="s">
        <v>21</v>
      </c>
      <c r="D15" s="15">
        <f>E15/E1/B3</f>
        <v>5.3392554444171259</v>
      </c>
      <c r="E15" s="87">
        <f>11430*3.61*E1</f>
        <v>495147.6</v>
      </c>
      <c r="F15" s="9"/>
      <c r="G15" s="1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2" customFormat="1" ht="31.2" x14ac:dyDescent="0.3">
      <c r="A16" s="32" t="s">
        <v>46</v>
      </c>
      <c r="B16" s="33" t="s">
        <v>11</v>
      </c>
      <c r="C16" s="34" t="s">
        <v>21</v>
      </c>
      <c r="D16" s="17">
        <v>0.51</v>
      </c>
      <c r="E16" s="88">
        <f>D16*E1*B3</f>
        <v>47295.972000000002</v>
      </c>
      <c r="F16" s="9"/>
      <c r="G16" s="1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2" customFormat="1" ht="17.399999999999999" thickBot="1" x14ac:dyDescent="0.35">
      <c r="A17" s="32" t="s">
        <v>47</v>
      </c>
      <c r="B17" s="33" t="s">
        <v>11</v>
      </c>
      <c r="C17" s="34" t="s">
        <v>21</v>
      </c>
      <c r="D17" s="17">
        <v>0.2</v>
      </c>
      <c r="E17" s="88">
        <f>D17*B3*E1</f>
        <v>18547.440000000002</v>
      </c>
      <c r="F17" s="9"/>
      <c r="G17" s="110"/>
      <c r="H17" s="5"/>
      <c r="I17" s="5"/>
      <c r="J17" s="5"/>
    </row>
    <row r="18" spans="1:17" s="2" customFormat="1" ht="16.05" customHeight="1" x14ac:dyDescent="0.3">
      <c r="A18" s="43" t="s">
        <v>48</v>
      </c>
      <c r="B18" s="44"/>
      <c r="C18" s="44"/>
      <c r="D18" s="45">
        <f>E18/E1/B3</f>
        <v>5.2709680689087017</v>
      </c>
      <c r="E18" s="89">
        <f>E19+E20+E21+E33+E22+E23+E24+E25+E26+E27+E28+E29+E30+E31+E32</f>
        <v>488814.82</v>
      </c>
      <c r="F18" s="9"/>
      <c r="G18" s="39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60" customFormat="1" ht="16.05" customHeight="1" x14ac:dyDescent="0.3">
      <c r="A19" s="14" t="s">
        <v>57</v>
      </c>
      <c r="B19" s="30" t="s">
        <v>56</v>
      </c>
      <c r="C19" s="125" t="s">
        <v>21</v>
      </c>
      <c r="D19" s="18"/>
      <c r="E19" s="87">
        <v>993.93</v>
      </c>
      <c r="F19" s="9"/>
      <c r="G19" s="126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4" customFormat="1" ht="16.05" customHeight="1" x14ac:dyDescent="0.3">
      <c r="A20" s="14" t="s">
        <v>58</v>
      </c>
      <c r="B20" s="30" t="s">
        <v>51</v>
      </c>
      <c r="C20" s="125" t="s">
        <v>21</v>
      </c>
      <c r="D20" s="18"/>
      <c r="E20" s="87">
        <v>119976.47</v>
      </c>
      <c r="F20" s="50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4" customFormat="1" ht="16.05" customHeight="1" x14ac:dyDescent="0.3">
      <c r="A21" s="14" t="s">
        <v>59</v>
      </c>
      <c r="B21" s="30" t="s">
        <v>51</v>
      </c>
      <c r="C21" s="125" t="s">
        <v>21</v>
      </c>
      <c r="D21" s="18"/>
      <c r="E21" s="87">
        <v>3989.22</v>
      </c>
      <c r="F21" s="50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60" customFormat="1" ht="16.05" customHeight="1" x14ac:dyDescent="0.3">
      <c r="A22" s="14" t="s">
        <v>62</v>
      </c>
      <c r="B22" s="30" t="s">
        <v>15</v>
      </c>
      <c r="C22" s="125" t="s">
        <v>21</v>
      </c>
      <c r="D22" s="18"/>
      <c r="E22" s="87">
        <v>495.66</v>
      </c>
      <c r="F22" s="9"/>
      <c r="G22" s="126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60" customFormat="1" ht="16.05" customHeight="1" x14ac:dyDescent="0.3">
      <c r="A23" s="14" t="s">
        <v>70</v>
      </c>
      <c r="B23" s="116" t="s">
        <v>71</v>
      </c>
      <c r="C23" s="125" t="s">
        <v>21</v>
      </c>
      <c r="D23" s="18"/>
      <c r="E23" s="87">
        <f>2282.23+573.3+1381.24+934.39+1583.81</f>
        <v>6754.9699999999993</v>
      </c>
      <c r="F23" s="9"/>
      <c r="G23" s="126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60" customFormat="1" ht="16.05" customHeight="1" x14ac:dyDescent="0.3">
      <c r="A24" s="14" t="s">
        <v>63</v>
      </c>
      <c r="B24" s="30" t="s">
        <v>61</v>
      </c>
      <c r="C24" s="125" t="s">
        <v>21</v>
      </c>
      <c r="D24" s="18"/>
      <c r="E24" s="87">
        <v>650.77</v>
      </c>
      <c r="F24" s="9"/>
      <c r="G24" s="126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s="60" customFormat="1" ht="16.05" customHeight="1" x14ac:dyDescent="0.3">
      <c r="A25" s="14" t="s">
        <v>64</v>
      </c>
      <c r="B25" s="30" t="s">
        <v>65</v>
      </c>
      <c r="C25" s="125" t="s">
        <v>21</v>
      </c>
      <c r="D25" s="15"/>
      <c r="E25" s="87">
        <v>4991.42</v>
      </c>
      <c r="F25" s="9"/>
      <c r="G25" s="126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s="60" customFormat="1" ht="16.05" customHeight="1" x14ac:dyDescent="0.3">
      <c r="A26" s="14" t="s">
        <v>73</v>
      </c>
      <c r="B26" s="30" t="s">
        <v>69</v>
      </c>
      <c r="C26" s="125" t="s">
        <v>21</v>
      </c>
      <c r="D26" s="15"/>
      <c r="E26" s="87">
        <v>169364.19</v>
      </c>
      <c r="F26" s="9"/>
      <c r="G26" s="126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s="60" customFormat="1" ht="16.05" customHeight="1" x14ac:dyDescent="0.3">
      <c r="A27" s="32" t="s">
        <v>74</v>
      </c>
      <c r="B27" s="33" t="s">
        <v>69</v>
      </c>
      <c r="C27" s="125" t="s">
        <v>21</v>
      </c>
      <c r="D27" s="15"/>
      <c r="E27" s="87">
        <v>1387.5</v>
      </c>
      <c r="F27" s="9"/>
      <c r="G27" s="126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s="60" customFormat="1" ht="16.05" customHeight="1" x14ac:dyDescent="0.3">
      <c r="A28" s="14" t="s">
        <v>76</v>
      </c>
      <c r="B28" s="30" t="s">
        <v>75</v>
      </c>
      <c r="C28" s="125" t="s">
        <v>21</v>
      </c>
      <c r="D28" s="15"/>
      <c r="E28" s="87">
        <v>13412.5</v>
      </c>
      <c r="F28" s="9"/>
      <c r="G28" s="126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s="60" customFormat="1" ht="16.05" customHeight="1" x14ac:dyDescent="0.3">
      <c r="A29" s="32" t="s">
        <v>79</v>
      </c>
      <c r="B29" s="33" t="s">
        <v>75</v>
      </c>
      <c r="C29" s="34" t="s">
        <v>21</v>
      </c>
      <c r="D29" s="17"/>
      <c r="E29" s="88">
        <v>9258.31</v>
      </c>
      <c r="F29" s="9"/>
      <c r="G29" s="126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s="60" customFormat="1" ht="16.05" customHeight="1" x14ac:dyDescent="0.3">
      <c r="A30" s="32" t="s">
        <v>80</v>
      </c>
      <c r="B30" s="33" t="s">
        <v>75</v>
      </c>
      <c r="C30" s="34" t="s">
        <v>21</v>
      </c>
      <c r="D30" s="17"/>
      <c r="E30" s="88">
        <v>2483.25</v>
      </c>
      <c r="F30" s="9"/>
      <c r="G30" s="126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s="60" customFormat="1" ht="16.05" customHeight="1" x14ac:dyDescent="0.3">
      <c r="A31" s="32" t="s">
        <v>78</v>
      </c>
      <c r="B31" s="33" t="s">
        <v>75</v>
      </c>
      <c r="C31" s="34" t="s">
        <v>21</v>
      </c>
      <c r="D31" s="17"/>
      <c r="E31" s="88">
        <v>2964.83</v>
      </c>
      <c r="F31" s="9"/>
      <c r="G31" s="126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s="60" customFormat="1" ht="16.05" customHeight="1" thickBot="1" x14ac:dyDescent="0.35">
      <c r="A32" s="95" t="s">
        <v>77</v>
      </c>
      <c r="B32" s="35" t="s">
        <v>75</v>
      </c>
      <c r="C32" s="36" t="s">
        <v>21</v>
      </c>
      <c r="D32" s="37"/>
      <c r="E32" s="111">
        <v>126891.8</v>
      </c>
      <c r="F32" s="9"/>
      <c r="G32" s="126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s="60" customFormat="1" ht="16.05" customHeight="1" x14ac:dyDescent="0.3">
      <c r="A33" s="123" t="s">
        <v>72</v>
      </c>
      <c r="B33" s="30" t="s">
        <v>52</v>
      </c>
      <c r="C33" s="125" t="s">
        <v>21</v>
      </c>
      <c r="D33" s="18"/>
      <c r="E33" s="87">
        <f>2700+17100+2700+2700</f>
        <v>25200</v>
      </c>
      <c r="F33" s="9"/>
      <c r="G33" s="126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s="29" customFormat="1" ht="16.05" customHeight="1" thickBot="1" x14ac:dyDescent="0.35">
      <c r="A34" s="26" t="s">
        <v>49</v>
      </c>
      <c r="B34" s="27"/>
      <c r="C34" s="27" t="s">
        <v>21</v>
      </c>
      <c r="D34" s="93">
        <f>E34/E1/B3</f>
        <v>0.36216318801947872</v>
      </c>
      <c r="E34" s="115">
        <f>D53+D54</f>
        <v>33586</v>
      </c>
      <c r="F34" s="40"/>
      <c r="G34" s="41"/>
      <c r="H34" s="28"/>
      <c r="I34" s="28"/>
      <c r="J34" s="28"/>
    </row>
    <row r="35" spans="1:17" s="2" customFormat="1" ht="16.05" customHeight="1" thickBot="1" x14ac:dyDescent="0.35">
      <c r="A35" s="96" t="s">
        <v>7</v>
      </c>
      <c r="B35" s="97"/>
      <c r="C35" s="98" t="str">
        <f>C27</f>
        <v>руб</v>
      </c>
      <c r="D35" s="131">
        <f>D8+D9+D15+D16+D18+D34+D17</f>
        <v>21.055078479833337</v>
      </c>
      <c r="E35" s="99">
        <f>E8+E9+E15+E16+E18+E34+E17</f>
        <v>1952589.024</v>
      </c>
      <c r="F35" s="124"/>
      <c r="G35" s="24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s="29" customFormat="1" ht="16.2" thickBot="1" x14ac:dyDescent="0.35">
      <c r="A36" s="140" t="s">
        <v>26</v>
      </c>
      <c r="B36" s="141"/>
      <c r="C36" s="141"/>
      <c r="D36" s="129" t="s">
        <v>28</v>
      </c>
      <c r="E36" s="130" t="s">
        <v>29</v>
      </c>
      <c r="F36" s="42"/>
      <c r="G36" s="40"/>
      <c r="H36" s="61"/>
      <c r="I36" s="28"/>
      <c r="J36" s="28"/>
    </row>
    <row r="37" spans="1:17" s="67" customFormat="1" ht="16.05" customHeight="1" x14ac:dyDescent="0.3">
      <c r="A37" s="52" t="s">
        <v>55</v>
      </c>
      <c r="B37" s="38"/>
      <c r="C37" s="64" t="s">
        <v>25</v>
      </c>
      <c r="D37" s="127">
        <v>261120</v>
      </c>
      <c r="E37" s="81"/>
      <c r="F37" s="53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s="67" customFormat="1" ht="16.05" customHeight="1" x14ac:dyDescent="0.3">
      <c r="A38" s="16" t="s">
        <v>12</v>
      </c>
      <c r="B38" s="31"/>
      <c r="C38" s="68" t="s">
        <v>25</v>
      </c>
      <c r="D38" s="121">
        <f>28313/12*E1</f>
        <v>28313</v>
      </c>
      <c r="E38" s="82"/>
      <c r="F38" s="53"/>
      <c r="G38" s="65"/>
      <c r="H38" s="66"/>
      <c r="I38" s="66"/>
      <c r="J38" s="66"/>
      <c r="K38" s="66"/>
      <c r="L38" s="66"/>
      <c r="M38" s="66"/>
      <c r="N38" s="66"/>
      <c r="O38" s="66"/>
      <c r="P38" s="66"/>
      <c r="Q38" s="66"/>
    </row>
    <row r="39" spans="1:17" s="67" customFormat="1" ht="16.05" customHeight="1" x14ac:dyDescent="0.3">
      <c r="A39" s="16" t="s">
        <v>32</v>
      </c>
      <c r="B39" s="31"/>
      <c r="C39" s="68" t="str">
        <f>C38</f>
        <v>руб.</v>
      </c>
      <c r="D39" s="121"/>
      <c r="E39" s="82"/>
      <c r="F39" s="73"/>
      <c r="G39" s="74"/>
    </row>
    <row r="40" spans="1:17" s="67" customFormat="1" ht="16.05" customHeight="1" x14ac:dyDescent="0.3">
      <c r="A40" s="16" t="s">
        <v>34</v>
      </c>
      <c r="B40" s="31"/>
      <c r="C40" s="68" t="s">
        <v>25</v>
      </c>
      <c r="D40" s="121">
        <f>6326.28+5049.36+7950.26</f>
        <v>19325.900000000001</v>
      </c>
      <c r="E40" s="82"/>
      <c r="F40" s="54"/>
      <c r="G40" s="65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1:17" s="71" customFormat="1" ht="16.05" customHeight="1" x14ac:dyDescent="0.35">
      <c r="A41" s="16" t="s">
        <v>31</v>
      </c>
      <c r="B41" s="31"/>
      <c r="C41" s="68" t="s">
        <v>25</v>
      </c>
      <c r="D41" s="121">
        <f>B5</f>
        <v>1858917.1740000001</v>
      </c>
      <c r="E41" s="82"/>
      <c r="F41" s="55"/>
      <c r="G41" s="69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1:17" s="71" customFormat="1" ht="16.05" customHeight="1" x14ac:dyDescent="0.35">
      <c r="A42" s="62" t="str">
        <f>A35</f>
        <v>итого расходы</v>
      </c>
      <c r="B42" s="63"/>
      <c r="C42" s="72" t="str">
        <f>C35</f>
        <v>руб</v>
      </c>
      <c r="D42" s="83"/>
      <c r="E42" s="84">
        <f>E35</f>
        <v>1952589.024</v>
      </c>
      <c r="F42" s="55"/>
      <c r="G42" s="69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1:17" s="78" customFormat="1" thickBot="1" x14ac:dyDescent="0.35">
      <c r="A43" s="56" t="s">
        <v>14</v>
      </c>
      <c r="B43" s="46"/>
      <c r="C43" s="75" t="s">
        <v>25</v>
      </c>
      <c r="D43" s="85">
        <f>D37+D38+D39+D40+D41-E42</f>
        <v>215087.05000000005</v>
      </c>
      <c r="E43" s="86"/>
      <c r="F43" s="57"/>
      <c r="G43" s="76"/>
      <c r="H43" s="77"/>
      <c r="I43" s="77"/>
      <c r="J43" s="77"/>
    </row>
    <row r="44" spans="1:17" s="2" customFormat="1" ht="15.6" x14ac:dyDescent="0.3">
      <c r="A44" s="137" t="s">
        <v>54</v>
      </c>
      <c r="B44" s="138"/>
      <c r="C44" s="138"/>
      <c r="D44" s="138"/>
      <c r="E44" s="139"/>
      <c r="F44" s="58"/>
      <c r="G44" s="22"/>
      <c r="H44" s="22"/>
      <c r="I44" s="21"/>
      <c r="J44" s="21"/>
    </row>
    <row r="45" spans="1:17" s="60" customFormat="1" ht="15.6" x14ac:dyDescent="0.3">
      <c r="A45" s="47" t="s">
        <v>23</v>
      </c>
      <c r="B45" s="135" t="s">
        <v>35</v>
      </c>
      <c r="C45" s="135" t="s">
        <v>27</v>
      </c>
      <c r="D45" s="142"/>
      <c r="E45" s="143"/>
      <c r="F45" s="22"/>
      <c r="G45" s="22"/>
      <c r="H45" s="22"/>
      <c r="I45" s="21"/>
      <c r="J45" s="21"/>
    </row>
    <row r="46" spans="1:17" s="60" customFormat="1" ht="62.4" x14ac:dyDescent="0.3">
      <c r="A46" s="14"/>
      <c r="B46" s="136"/>
      <c r="C46" s="122" t="s">
        <v>36</v>
      </c>
      <c r="D46" s="122" t="s">
        <v>37</v>
      </c>
      <c r="E46" s="92" t="s">
        <v>33</v>
      </c>
      <c r="F46" s="22"/>
      <c r="G46" s="22"/>
      <c r="H46" s="22"/>
      <c r="I46" s="21"/>
      <c r="J46" s="21"/>
    </row>
    <row r="47" spans="1:17" s="2" customFormat="1" ht="15.6" x14ac:dyDescent="0.3">
      <c r="A47" s="25" t="s">
        <v>43</v>
      </c>
      <c r="B47" s="79">
        <v>1631267</v>
      </c>
      <c r="C47" s="79">
        <v>1631234</v>
      </c>
      <c r="D47" s="79"/>
      <c r="E47" s="80"/>
      <c r="F47" s="59"/>
      <c r="G47" s="22"/>
      <c r="H47" s="22"/>
      <c r="I47" s="21"/>
      <c r="J47" s="21"/>
    </row>
    <row r="48" spans="1:17" s="2" customFormat="1" ht="15.6" x14ac:dyDescent="0.3">
      <c r="A48" s="25" t="s">
        <v>44</v>
      </c>
      <c r="B48" s="79">
        <v>797931</v>
      </c>
      <c r="C48" s="79">
        <v>822301</v>
      </c>
      <c r="D48" s="79">
        <v>67044</v>
      </c>
      <c r="E48" s="80"/>
      <c r="F48" s="59"/>
      <c r="G48" s="22"/>
      <c r="H48" s="22"/>
      <c r="I48" s="21"/>
      <c r="J48" s="21"/>
    </row>
    <row r="49" spans="1:10" s="2" customFormat="1" ht="15.6" x14ac:dyDescent="0.3">
      <c r="A49" s="25" t="s">
        <v>38</v>
      </c>
      <c r="B49" s="79">
        <v>182070</v>
      </c>
      <c r="C49" s="79">
        <v>175101</v>
      </c>
      <c r="D49" s="79">
        <v>7875</v>
      </c>
      <c r="E49" s="80"/>
      <c r="F49" s="59"/>
      <c r="G49" s="22"/>
      <c r="H49" s="22"/>
      <c r="I49" s="21"/>
      <c r="J49" s="21"/>
    </row>
    <row r="50" spans="1:10" s="2" customFormat="1" ht="15.6" x14ac:dyDescent="0.3">
      <c r="A50" s="25" t="s">
        <v>39</v>
      </c>
      <c r="B50" s="79">
        <v>319311</v>
      </c>
      <c r="C50" s="79">
        <v>314485</v>
      </c>
      <c r="D50" s="79">
        <v>18231</v>
      </c>
      <c r="E50" s="80"/>
      <c r="F50" s="59"/>
      <c r="G50" s="22"/>
      <c r="H50" s="22"/>
      <c r="I50" s="21"/>
      <c r="J50" s="21"/>
    </row>
    <row r="51" spans="1:10" s="2" customFormat="1" ht="15.6" x14ac:dyDescent="0.3">
      <c r="A51" s="25" t="s">
        <v>40</v>
      </c>
      <c r="B51" s="79">
        <v>647972</v>
      </c>
      <c r="C51" s="79">
        <v>601811</v>
      </c>
      <c r="D51" s="79">
        <v>108796</v>
      </c>
      <c r="E51" s="80"/>
      <c r="F51" s="59"/>
      <c r="G51" s="22"/>
      <c r="H51" s="22"/>
      <c r="I51" s="21"/>
      <c r="J51" s="21"/>
    </row>
    <row r="52" spans="1:10" s="2" customFormat="1" ht="16.2" thickBot="1" x14ac:dyDescent="0.35">
      <c r="A52" s="112" t="s">
        <v>45</v>
      </c>
      <c r="B52" s="113">
        <v>275675</v>
      </c>
      <c r="C52" s="113">
        <v>275659</v>
      </c>
      <c r="D52" s="113"/>
      <c r="E52" s="114"/>
      <c r="F52" s="59"/>
      <c r="G52" s="22"/>
      <c r="H52" s="22"/>
      <c r="I52" s="21"/>
      <c r="J52" s="21"/>
    </row>
    <row r="53" spans="1:10" s="2" customFormat="1" ht="16.2" thickBot="1" x14ac:dyDescent="0.35">
      <c r="A53" s="19" t="s">
        <v>24</v>
      </c>
      <c r="B53" s="90">
        <f>SUM(B47:B52)</f>
        <v>3854226</v>
      </c>
      <c r="C53" s="90">
        <f>SUM(C47:C52)</f>
        <v>3820591</v>
      </c>
      <c r="D53" s="90">
        <f>SUM(D47:D52)</f>
        <v>201946</v>
      </c>
      <c r="E53" s="91">
        <f>SUM(E47:E51)</f>
        <v>0</v>
      </c>
      <c r="F53" s="53"/>
    </row>
    <row r="54" spans="1:10" s="67" customFormat="1" ht="16.2" thickBot="1" x14ac:dyDescent="0.35">
      <c r="A54" s="100" t="s">
        <v>41</v>
      </c>
      <c r="B54" s="101"/>
      <c r="C54" s="101"/>
      <c r="D54" s="101">
        <f>B48+B49+B50+B51-C48-C49-C50-C51-D48-D49-D50-D51-E51</f>
        <v>-168360</v>
      </c>
      <c r="E54" s="102"/>
      <c r="F54" s="120"/>
    </row>
    <row r="55" spans="1:10" s="1" customFormat="1" ht="16.2" x14ac:dyDescent="0.3">
      <c r="A55" s="132" t="s">
        <v>66</v>
      </c>
      <c r="B55" s="133"/>
      <c r="C55" s="133"/>
      <c r="D55" s="53" t="s">
        <v>42</v>
      </c>
      <c r="E55" s="103">
        <v>3428.2</v>
      </c>
      <c r="F55" s="9"/>
      <c r="G55" s="2"/>
      <c r="H55" s="2"/>
    </row>
    <row r="56" spans="1:10" s="2" customFormat="1" ht="16.2" x14ac:dyDescent="0.3">
      <c r="A56" s="132" t="s">
        <v>67</v>
      </c>
      <c r="B56" s="133"/>
      <c r="C56" s="133"/>
      <c r="D56" s="53" t="s">
        <v>42</v>
      </c>
      <c r="E56" s="103">
        <v>3371.5</v>
      </c>
      <c r="F56" s="22"/>
      <c r="G56" s="104"/>
    </row>
    <row r="57" spans="1:10" s="2" customFormat="1" ht="35.4" customHeight="1" x14ac:dyDescent="0.3">
      <c r="A57" s="132" t="s">
        <v>81</v>
      </c>
      <c r="B57" s="134"/>
      <c r="C57" s="134"/>
      <c r="D57" s="53" t="s">
        <v>42</v>
      </c>
      <c r="E57" s="103">
        <v>2029.75</v>
      </c>
      <c r="F57" s="22"/>
      <c r="G57" s="104"/>
    </row>
    <row r="58" spans="1:10" s="1" customFormat="1" ht="16.2" x14ac:dyDescent="0.3">
      <c r="A58" s="105" t="s">
        <v>68</v>
      </c>
      <c r="B58" s="106"/>
      <c r="C58" s="106"/>
      <c r="D58" s="107" t="s">
        <v>42</v>
      </c>
      <c r="E58" s="108">
        <f>E56-E57</f>
        <v>1341.75</v>
      </c>
      <c r="F58" s="22"/>
      <c r="G58" s="104"/>
    </row>
    <row r="59" spans="1:10" s="1" customFormat="1" ht="15.6" x14ac:dyDescent="0.3">
      <c r="A59" s="20" t="s">
        <v>8</v>
      </c>
      <c r="B59" s="9"/>
      <c r="C59" s="9"/>
      <c r="D59" s="9"/>
      <c r="E59" s="9"/>
      <c r="F59" s="9"/>
      <c r="G59" s="2"/>
      <c r="H59" s="2"/>
    </row>
  </sheetData>
  <mergeCells count="7">
    <mergeCell ref="A56:C56"/>
    <mergeCell ref="A57:C57"/>
    <mergeCell ref="B45:B46"/>
    <mergeCell ref="A44:E44"/>
    <mergeCell ref="A36:C36"/>
    <mergeCell ref="C45:E45"/>
    <mergeCell ref="A55:C55"/>
  </mergeCells>
  <pageMargins left="0.51181102362204722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2021-02-25T07:39:13Z</cp:lastPrinted>
  <dcterms:created xsi:type="dcterms:W3CDTF">2016-04-22T06:39:22Z</dcterms:created>
  <dcterms:modified xsi:type="dcterms:W3CDTF">2021-03-12T11:09:26Z</dcterms:modified>
</cp:coreProperties>
</file>