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D30" i="1" l="1"/>
  <c r="E24" i="1" l="1"/>
  <c r="E17" i="1" s="1"/>
  <c r="B3" i="1" l="1"/>
  <c r="B5" i="1" l="1"/>
  <c r="E14" i="1"/>
  <c r="D29" i="1"/>
  <c r="D44" i="1" l="1"/>
  <c r="E43" i="1"/>
  <c r="D43" i="1"/>
  <c r="C43" i="1"/>
  <c r="B43" i="1"/>
  <c r="E25" i="1" l="1"/>
  <c r="D25" i="1" s="1"/>
  <c r="C26" i="1" l="1"/>
  <c r="C32" i="1" l="1"/>
  <c r="A32" i="1"/>
  <c r="D31" i="1" l="1"/>
  <c r="D12" i="1"/>
  <c r="D11" i="1" l="1"/>
  <c r="E16" i="1"/>
  <c r="D15" i="1"/>
  <c r="E8" i="1"/>
  <c r="D17" i="1"/>
  <c r="D10" i="1"/>
  <c r="D13" i="1"/>
  <c r="D9" i="1" l="1"/>
  <c r="D26" i="1" s="1"/>
  <c r="E9" i="1" l="1"/>
  <c r="E26" i="1" s="1"/>
  <c r="E32" i="1" s="1"/>
  <c r="D33" i="1" s="1"/>
</calcChain>
</file>

<file path=xl/sharedStrings.xml><?xml version="1.0" encoding="utf-8"?>
<sst xmlns="http://schemas.openxmlformats.org/spreadsheetml/2006/main" count="88" uniqueCount="62">
  <si>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</si>
  <si>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</si>
  <si>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</si>
  <si>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</si>
  <si>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</si>
  <si>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</si>
  <si>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</si>
  <si>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</si>
  <si>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</si>
  <si>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</si>
  <si>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</si>
  <si>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</si>
  <si>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</si>
  <si>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д.68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</si>
  <si>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</si>
  <si>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</si>
  <si>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</si>
  <si>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</si>
  <si>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</si>
  <si>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</si>
  <si>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Кол-во месяцев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</si>
  <si>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</si>
  <si>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</si>
  <si>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</si>
  <si>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</si>
  <si>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</si>
  <si>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</si>
  <si>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</si>
  <si>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</si>
  <si>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</si>
  <si>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</si>
  <si>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</si>
  <si>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</si>
  <si>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</si>
  <si>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</si>
  <si>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</si>
  <si>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</si>
  <si>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</si>
  <si>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</si>
  <si>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</si>
  <si>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</si>
  <si>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</si>
  <si>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</si>
  <si>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</si>
  <si>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</si>
  <si>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</si>
  <si>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Тариф на 1 кв.м., руб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</si>
  <si>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</si>
  <si>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август</t>
  </si>
  <si>
    <t>декабрь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</si>
  <si>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</si>
  <si>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</si>
  <si>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*дератизация,дезинсекция мест общего пользования</t>
  </si>
  <si>
    <t>ремонт межпанельных швов кв.20</t>
  </si>
  <si>
    <t>июнь</t>
  </si>
  <si>
    <t>обустройство металлического ограждения со стороны арки</t>
  </si>
  <si>
    <t>установка урн около подъезда 2 шт</t>
  </si>
  <si>
    <t>работы на общедомовой системе отопления кв.70</t>
  </si>
  <si>
    <t>ремонт ультразвукового теплосчетчика</t>
  </si>
  <si>
    <t>дезинфекция заключительная (коронавирус) по предписанию Роспотребнадзора</t>
  </si>
  <si>
    <t>сент-дек</t>
  </si>
  <si>
    <t>замена стоячных проводов  и автоматов в подъездных электрощитках п.1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</si>
</sst>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top"/>
    </xf>
    <xf numFmtId="1" fontId="5" fillId="0" borderId="0" xfId="0" applyNumberFormat="1" applyFont="1" applyFill="1"/>
    <xf numFmtId="0" fontId="4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0" xfId="0" applyFont="1" applyFill="1"/>
    <xf numFmtId="0" fontId="5" fillId="2" borderId="20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12" fillId="0" borderId="0" xfId="0" applyFont="1" applyFill="1"/>
    <xf numFmtId="0" fontId="13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1" fillId="0" borderId="0" xfId="0" applyFont="1" applyFill="1" applyBorder="1"/>
    <xf numFmtId="166" fontId="6" fillId="0" borderId="1" xfId="1" applyNumberFormat="1" applyFont="1" applyFill="1" applyBorder="1" applyAlignment="1">
      <alignment vertical="top"/>
    </xf>
    <xf numFmtId="166" fontId="6" fillId="0" borderId="3" xfId="1" applyNumberFormat="1" applyFont="1" applyFill="1" applyBorder="1" applyAlignment="1">
      <alignment vertical="top"/>
    </xf>
    <xf numFmtId="166" fontId="7" fillId="0" borderId="3" xfId="1" applyNumberFormat="1" applyFont="1" applyFill="1" applyBorder="1" applyAlignment="1">
      <alignment vertical="top" wrapText="1"/>
    </xf>
    <xf numFmtId="166" fontId="7" fillId="0" borderId="11" xfId="1" applyNumberFormat="1" applyFont="1" applyFill="1" applyBorder="1" applyAlignment="1">
      <alignment vertical="top" wrapText="1"/>
    </xf>
    <xf numFmtId="166" fontId="7" fillId="0" borderId="12" xfId="1" applyNumberFormat="1" applyFont="1" applyFill="1" applyBorder="1" applyAlignment="1">
      <alignment vertical="top" wrapText="1"/>
    </xf>
    <xf numFmtId="166" fontId="9" fillId="2" borderId="11" xfId="1" applyNumberFormat="1" applyFont="1" applyFill="1" applyBorder="1" applyAlignment="1">
      <alignment vertical="top" wrapText="1"/>
    </xf>
    <xf numFmtId="166" fontId="9" fillId="2" borderId="12" xfId="1" applyNumberFormat="1" applyFont="1" applyFill="1" applyBorder="1" applyAlignment="1">
      <alignment vertical="top" wrapText="1"/>
    </xf>
    <xf numFmtId="166" fontId="6" fillId="0" borderId="3" xfId="1" applyNumberFormat="1" applyFont="1" applyFill="1" applyBorder="1" applyAlignment="1">
      <alignment vertical="top" wrapText="1"/>
    </xf>
    <xf numFmtId="166" fontId="5" fillId="0" borderId="14" xfId="1" applyNumberFormat="1" applyFont="1" applyFill="1" applyBorder="1" applyAlignment="1">
      <alignment vertical="top"/>
    </xf>
    <xf numFmtId="166" fontId="5" fillId="0" borderId="15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166" fontId="6" fillId="0" borderId="12" xfId="1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166" fontId="5" fillId="2" borderId="8" xfId="1" applyNumberFormat="1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2" fontId="5" fillId="2" borderId="14" xfId="0" applyNumberFormat="1" applyFont="1" applyFill="1" applyBorder="1" applyAlignment="1">
      <alignment vertical="top" wrapText="1"/>
    </xf>
    <xf numFmtId="166" fontId="5" fillId="2" borderId="15" xfId="1" applyNumberFormat="1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166" fontId="7" fillId="0" borderId="22" xfId="1" applyNumberFormat="1" applyFont="1" applyFill="1" applyBorder="1" applyAlignment="1">
      <alignment vertical="top"/>
    </xf>
    <xf numFmtId="166" fontId="7" fillId="0" borderId="23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vertical="top" wrapText="1"/>
    </xf>
    <xf numFmtId="0" fontId="6" fillId="0" borderId="9" xfId="0" applyNumberFormat="1" applyFont="1" applyFill="1" applyBorder="1" applyAlignment="1">
      <alignment vertical="top" wrapText="1"/>
    </xf>
    <xf numFmtId="166" fontId="6" fillId="0" borderId="4" xfId="1" applyNumberFormat="1" applyFont="1" applyFill="1" applyBorder="1" applyAlignment="1">
      <alignment vertical="top"/>
    </xf>
    <xf numFmtId="166" fontId="6" fillId="0" borderId="5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4" xfId="0" applyNumberFormat="1" applyFont="1" applyFill="1" applyBorder="1" applyAlignment="1">
      <alignment vertical="top" wrapText="1"/>
    </xf>
    <xf numFmtId="166" fontId="6" fillId="0" borderId="15" xfId="1" applyNumberFormat="1" applyFont="1" applyFill="1" applyBorder="1" applyAlignment="1">
      <alignment vertical="top" wrapText="1"/>
    </xf>
    <xf numFmtId="166" fontId="7" fillId="0" borderId="18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66" fontId="7" fillId="0" borderId="17" xfId="1" applyNumberFormat="1" applyFont="1" applyFill="1" applyBorder="1" applyAlignment="1">
      <alignment vertical="top" wrapText="1"/>
    </xf>
    <xf numFmtId="166" fontId="7" fillId="0" borderId="1" xfId="1" applyNumberFormat="1" applyFont="1" applyFill="1" applyBorder="1" applyAlignment="1">
      <alignment vertical="top" wrapText="1"/>
    </xf>
    <xf numFmtId="166" fontId="5" fillId="0" borderId="0" xfId="1" applyNumberFormat="1" applyFont="1" applyFill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28" zoomScale="75" zoomScaleNormal="75" workbookViewId="0">
      <selection activeCell="A24" sqref="A24"/>
    </sheetView>
  </sheetViews>
  <sheetFormatPr defaultRowHeight="16.8" x14ac:dyDescent="0.3"/>
  <cols>
    <col min="1" max="1" width="79.6640625" style="15" customWidth="1"/>
    <col min="2" max="2" width="14.33203125" style="15" customWidth="1"/>
    <col min="3" max="3" width="13.44140625" style="15" customWidth="1"/>
    <col min="4" max="4" width="14" style="15" customWidth="1"/>
    <col min="5" max="5" width="14.44140625" style="8" customWidth="1"/>
    <col min="6" max="6" width="10.6640625" style="15" bestFit="1" customWidth="1"/>
    <col min="7" max="7" width="9.109375" style="3"/>
    <col min="8" max="11" width="9.109375" style="2"/>
  </cols>
  <sheetData>
    <row r="1" spans="1:11" s="19" customFormat="1" ht="31.2" x14ac:dyDescent="0.3">
      <c r="A1" s="34" t="s">
        <v>9</v>
      </c>
      <c r="B1" s="8"/>
      <c r="C1" s="8">
        <v>2020</v>
      </c>
      <c r="D1" s="35" t="s">
        <v>20</v>
      </c>
      <c r="E1" s="35">
        <v>12</v>
      </c>
      <c r="F1" s="8"/>
      <c r="G1" s="3"/>
      <c r="H1" s="18"/>
      <c r="I1" s="18"/>
      <c r="J1" s="18"/>
      <c r="K1" s="18"/>
    </row>
    <row r="2" spans="1:11" s="19" customFormat="1" x14ac:dyDescent="0.3">
      <c r="A2" s="36" t="s">
        <v>13</v>
      </c>
      <c r="B2" s="8"/>
      <c r="C2" s="8"/>
      <c r="D2" s="8"/>
      <c r="E2" s="8"/>
      <c r="F2" s="8"/>
      <c r="G2" s="3"/>
      <c r="H2" s="18"/>
      <c r="I2" s="18"/>
      <c r="J2" s="18"/>
      <c r="K2" s="18"/>
    </row>
    <row r="3" spans="1:11" s="19" customFormat="1" x14ac:dyDescent="0.3">
      <c r="A3" s="8" t="s">
        <v>21</v>
      </c>
      <c r="B3" s="8">
        <f>3883.2</f>
        <v>3883.2</v>
      </c>
      <c r="C3" s="8"/>
      <c r="D3" s="8"/>
      <c r="E3" s="37"/>
      <c r="F3" s="8"/>
      <c r="G3" s="3"/>
      <c r="H3" s="18"/>
      <c r="I3" s="18"/>
      <c r="J3" s="18"/>
      <c r="K3" s="18"/>
    </row>
    <row r="4" spans="1:11" s="19" customFormat="1" x14ac:dyDescent="0.3">
      <c r="A4" s="8" t="s">
        <v>46</v>
      </c>
      <c r="B4" s="8">
        <v>18.97</v>
      </c>
      <c r="C4" s="8">
        <v>19.03</v>
      </c>
      <c r="D4" s="8"/>
      <c r="E4" s="8"/>
      <c r="F4" s="8"/>
      <c r="G4" s="3"/>
      <c r="H4" s="18"/>
      <c r="I4" s="18"/>
      <c r="J4" s="18"/>
      <c r="K4" s="18"/>
    </row>
    <row r="5" spans="1:11" s="19" customFormat="1" x14ac:dyDescent="0.3">
      <c r="A5" s="8" t="s">
        <v>17</v>
      </c>
      <c r="B5" s="115">
        <f>B3*B4*6+B3*C4*(E1-6)</f>
        <v>885369.59999999986</v>
      </c>
      <c r="C5" s="38"/>
      <c r="D5" s="38"/>
      <c r="E5" s="8"/>
      <c r="F5" s="38"/>
      <c r="G5" s="8"/>
      <c r="H5" s="18"/>
      <c r="I5" s="18"/>
      <c r="J5" s="18"/>
      <c r="K5" s="18"/>
    </row>
    <row r="6" spans="1:11" s="19" customFormat="1" ht="17.399999999999999" thickBot="1" x14ac:dyDescent="0.35">
      <c r="A6" s="8" t="s">
        <v>0</v>
      </c>
      <c r="B6" s="8">
        <v>96.85</v>
      </c>
      <c r="C6" s="8"/>
      <c r="D6" s="8"/>
      <c r="E6" s="8"/>
      <c r="F6" s="38"/>
      <c r="G6" s="3"/>
      <c r="H6" s="18"/>
      <c r="I6" s="18"/>
      <c r="J6" s="18"/>
      <c r="K6" s="18"/>
    </row>
    <row r="7" spans="1:11" s="21" customFormat="1" ht="62.4" x14ac:dyDescent="0.3">
      <c r="A7" s="5" t="s">
        <v>1</v>
      </c>
      <c r="B7" s="7" t="s">
        <v>10</v>
      </c>
      <c r="C7" s="7" t="s">
        <v>15</v>
      </c>
      <c r="D7" s="7" t="s">
        <v>18</v>
      </c>
      <c r="E7" s="6" t="s">
        <v>16</v>
      </c>
      <c r="F7" s="9"/>
      <c r="G7" s="16"/>
      <c r="H7" s="20"/>
      <c r="I7" s="20"/>
      <c r="J7" s="20"/>
      <c r="K7" s="20"/>
    </row>
    <row r="8" spans="1:11" s="19" customFormat="1" x14ac:dyDescent="0.3">
      <c r="A8" s="10" t="s">
        <v>2</v>
      </c>
      <c r="B8" s="25" t="s">
        <v>11</v>
      </c>
      <c r="C8" s="95" t="s">
        <v>19</v>
      </c>
      <c r="D8" s="11">
        <v>1.06</v>
      </c>
      <c r="E8" s="74">
        <f>D8*B3*E1</f>
        <v>49394.304000000004</v>
      </c>
      <c r="F8" s="8"/>
      <c r="G8" s="3"/>
      <c r="H8" s="18"/>
      <c r="I8" s="18"/>
      <c r="J8" s="18"/>
      <c r="K8" s="18"/>
    </row>
    <row r="9" spans="1:11" s="19" customFormat="1" ht="46.8" x14ac:dyDescent="0.3">
      <c r="A9" s="10" t="s">
        <v>3</v>
      </c>
      <c r="B9" s="25" t="s">
        <v>11</v>
      </c>
      <c r="C9" s="95" t="s">
        <v>19</v>
      </c>
      <c r="D9" s="11">
        <f>5.75+D10+D11+D12+D13+D14</f>
        <v>8.0501416357643194</v>
      </c>
      <c r="E9" s="74">
        <f>D9*E1*B3</f>
        <v>375123.72000000003</v>
      </c>
      <c r="F9" s="8"/>
      <c r="G9" s="3"/>
      <c r="H9" s="18"/>
      <c r="I9" s="18"/>
      <c r="J9" s="18"/>
      <c r="K9" s="18"/>
    </row>
    <row r="10" spans="1:11" s="19" customFormat="1" ht="16.05" customHeight="1" x14ac:dyDescent="0.3">
      <c r="A10" s="13" t="s">
        <v>4</v>
      </c>
      <c r="B10" s="25"/>
      <c r="C10" s="95" t="s">
        <v>19</v>
      </c>
      <c r="D10" s="11">
        <f>E10/E1/B3</f>
        <v>7.7255871446229918E-2</v>
      </c>
      <c r="E10" s="74">
        <v>3600</v>
      </c>
      <c r="F10" s="8"/>
      <c r="G10" s="3"/>
      <c r="H10" s="18"/>
      <c r="I10" s="18"/>
      <c r="J10" s="18"/>
      <c r="K10" s="18"/>
    </row>
    <row r="11" spans="1:11" s="19" customFormat="1" ht="16.05" customHeight="1" x14ac:dyDescent="0.3">
      <c r="A11" s="13" t="s">
        <v>5</v>
      </c>
      <c r="B11" s="25"/>
      <c r="C11" s="95" t="s">
        <v>19</v>
      </c>
      <c r="D11" s="11">
        <f>E11/E1/B3</f>
        <v>0</v>
      </c>
      <c r="E11" s="74"/>
      <c r="F11" s="8"/>
      <c r="G11" s="3"/>
      <c r="H11" s="18"/>
      <c r="I11" s="18"/>
      <c r="J11" s="18"/>
      <c r="K11" s="18"/>
    </row>
    <row r="12" spans="1:11" s="19" customFormat="1" ht="16.05" customHeight="1" x14ac:dyDescent="0.3">
      <c r="A12" s="13" t="s">
        <v>29</v>
      </c>
      <c r="B12" s="25"/>
      <c r="C12" s="95" t="s">
        <v>19</v>
      </c>
      <c r="D12" s="11">
        <f>E12/E1/B3</f>
        <v>8.7470814448564763E-2</v>
      </c>
      <c r="E12" s="74">
        <v>4076</v>
      </c>
      <c r="F12" s="8"/>
      <c r="G12" s="3"/>
      <c r="H12" s="18"/>
      <c r="I12" s="18"/>
      <c r="J12" s="18"/>
      <c r="K12" s="18"/>
    </row>
    <row r="13" spans="1:11" s="19" customFormat="1" ht="16.05" customHeight="1" x14ac:dyDescent="0.3">
      <c r="A13" s="13" t="s">
        <v>6</v>
      </c>
      <c r="B13" s="25"/>
      <c r="C13" s="95" t="s">
        <v>19</v>
      </c>
      <c r="D13" s="11">
        <f>E13/B3/E1</f>
        <v>2.0854149498695236</v>
      </c>
      <c r="E13" s="74">
        <v>97177</v>
      </c>
      <c r="F13" s="8"/>
      <c r="G13" s="3"/>
      <c r="H13" s="18"/>
      <c r="I13" s="18"/>
      <c r="J13" s="18"/>
      <c r="K13" s="18"/>
    </row>
    <row r="14" spans="1:11" s="102" customFormat="1" ht="16.05" customHeight="1" x14ac:dyDescent="0.3">
      <c r="A14" s="13" t="s">
        <v>52</v>
      </c>
      <c r="B14" s="78"/>
      <c r="C14" s="100" t="s">
        <v>19</v>
      </c>
      <c r="D14" s="11">
        <v>0.05</v>
      </c>
      <c r="E14" s="74">
        <f>D14*E1*B3</f>
        <v>2329.92</v>
      </c>
      <c r="F14" s="14"/>
      <c r="G14" s="14"/>
      <c r="H14" s="45"/>
      <c r="I14" s="101"/>
      <c r="J14" s="101"/>
    </row>
    <row r="15" spans="1:11" s="19" customFormat="1" ht="46.8" x14ac:dyDescent="0.3">
      <c r="A15" s="10" t="s">
        <v>47</v>
      </c>
      <c r="B15" s="25" t="s">
        <v>11</v>
      </c>
      <c r="C15" s="95" t="s">
        <v>19</v>
      </c>
      <c r="D15" s="11">
        <f>E15/E1/B3</f>
        <v>5.7823959620931191</v>
      </c>
      <c r="E15" s="74">
        <f>6220*3.61*E1</f>
        <v>269450.40000000002</v>
      </c>
      <c r="F15" s="8"/>
      <c r="G15" s="3"/>
      <c r="H15" s="18"/>
      <c r="I15" s="18"/>
      <c r="J15" s="18"/>
      <c r="K15" s="18"/>
    </row>
    <row r="16" spans="1:11" s="19" customFormat="1" ht="31.8" thickBot="1" x14ac:dyDescent="0.35">
      <c r="A16" s="79" t="s">
        <v>43</v>
      </c>
      <c r="B16" s="80" t="s">
        <v>11</v>
      </c>
      <c r="C16" s="81" t="s">
        <v>19</v>
      </c>
      <c r="D16" s="96">
        <v>0.51</v>
      </c>
      <c r="E16" s="82">
        <f>D16*E1*B3</f>
        <v>23765.184000000001</v>
      </c>
      <c r="F16" s="8"/>
      <c r="G16" s="3"/>
      <c r="H16" s="18"/>
      <c r="I16" s="18"/>
      <c r="J16" s="18"/>
      <c r="K16" s="18"/>
    </row>
    <row r="17" spans="1:11" s="19" customFormat="1" x14ac:dyDescent="0.3">
      <c r="A17" s="83" t="s">
        <v>44</v>
      </c>
      <c r="B17" s="84"/>
      <c r="C17" s="84"/>
      <c r="D17" s="85">
        <f>E17/E1/B3</f>
        <v>3.8211037288833953</v>
      </c>
      <c r="E17" s="86">
        <f>E18+E19+E20+E21+E22+E24+E23</f>
        <v>178057.32</v>
      </c>
      <c r="F17" s="8"/>
      <c r="G17" s="3"/>
      <c r="H17" s="18"/>
      <c r="I17" s="18"/>
      <c r="J17" s="18"/>
      <c r="K17" s="18"/>
    </row>
    <row r="18" spans="1:11" s="48" customFormat="1" ht="16.05" customHeight="1" x14ac:dyDescent="0.3">
      <c r="A18" s="10" t="s">
        <v>53</v>
      </c>
      <c r="B18" s="25" t="s">
        <v>54</v>
      </c>
      <c r="C18" s="29" t="s">
        <v>19</v>
      </c>
      <c r="D18" s="12"/>
      <c r="E18" s="74">
        <v>7770</v>
      </c>
      <c r="F18" s="8"/>
      <c r="G18" s="3"/>
      <c r="H18" s="18"/>
      <c r="I18" s="18"/>
      <c r="J18" s="18"/>
      <c r="K18" s="18"/>
    </row>
    <row r="19" spans="1:11" s="48" customFormat="1" ht="16.05" customHeight="1" x14ac:dyDescent="0.3">
      <c r="A19" s="10" t="s">
        <v>55</v>
      </c>
      <c r="B19" s="25" t="s">
        <v>48</v>
      </c>
      <c r="C19" s="29" t="s">
        <v>19</v>
      </c>
      <c r="D19" s="12"/>
      <c r="E19" s="74">
        <v>15340.2</v>
      </c>
      <c r="F19" s="8"/>
      <c r="G19" s="3"/>
      <c r="H19" s="18"/>
      <c r="I19" s="18"/>
      <c r="J19" s="18"/>
      <c r="K19" s="18"/>
    </row>
    <row r="20" spans="1:11" s="48" customFormat="1" ht="16.05" customHeight="1" x14ac:dyDescent="0.3">
      <c r="A20" s="10" t="s">
        <v>56</v>
      </c>
      <c r="B20" s="25" t="s">
        <v>48</v>
      </c>
      <c r="C20" s="29" t="s">
        <v>19</v>
      </c>
      <c r="D20" s="12"/>
      <c r="E20" s="74">
        <v>3337.56</v>
      </c>
      <c r="F20" s="8"/>
      <c r="G20" s="3"/>
      <c r="H20" s="18"/>
      <c r="I20" s="18"/>
      <c r="J20" s="18"/>
      <c r="K20" s="18"/>
    </row>
    <row r="21" spans="1:11" s="48" customFormat="1" ht="16.05" customHeight="1" x14ac:dyDescent="0.3">
      <c r="A21" s="10" t="s">
        <v>57</v>
      </c>
      <c r="B21" s="25" t="s">
        <v>48</v>
      </c>
      <c r="C21" s="29" t="s">
        <v>19</v>
      </c>
      <c r="D21" s="12"/>
      <c r="E21" s="74">
        <v>7284.72</v>
      </c>
      <c r="F21" s="8"/>
      <c r="G21" s="3"/>
      <c r="H21" s="18"/>
      <c r="I21" s="18"/>
      <c r="J21" s="18"/>
      <c r="K21" s="18"/>
    </row>
    <row r="22" spans="1:11" s="48" customFormat="1" ht="16.05" customHeight="1" x14ac:dyDescent="0.3">
      <c r="A22" s="10" t="s">
        <v>58</v>
      </c>
      <c r="B22" s="25" t="s">
        <v>48</v>
      </c>
      <c r="C22" s="110" t="s">
        <v>19</v>
      </c>
      <c r="D22" s="12"/>
      <c r="E22" s="74">
        <v>2640</v>
      </c>
      <c r="F22" s="8"/>
      <c r="G22" s="3"/>
      <c r="H22" s="18"/>
      <c r="I22" s="18"/>
      <c r="J22" s="18"/>
      <c r="K22" s="18"/>
    </row>
    <row r="23" spans="1:11" s="48" customFormat="1" ht="16.05" customHeight="1" x14ac:dyDescent="0.3">
      <c r="A23" s="10" t="s">
        <v>61</v>
      </c>
      <c r="B23" s="25" t="s">
        <v>49</v>
      </c>
      <c r="C23" s="29" t="s">
        <v>19</v>
      </c>
      <c r="D23" s="12"/>
      <c r="E23" s="74">
        <v>122784.84</v>
      </c>
      <c r="F23" s="8"/>
      <c r="G23" s="3"/>
      <c r="H23" s="18"/>
      <c r="I23" s="18"/>
      <c r="J23" s="18"/>
      <c r="K23" s="18"/>
    </row>
    <row r="24" spans="1:11" s="48" customFormat="1" ht="16.05" customHeight="1" thickBot="1" x14ac:dyDescent="0.35">
      <c r="A24" s="111" t="s">
        <v>59</v>
      </c>
      <c r="B24" s="25" t="s">
        <v>60</v>
      </c>
      <c r="C24" s="29" t="s">
        <v>19</v>
      </c>
      <c r="D24" s="12"/>
      <c r="E24" s="74">
        <f>2700*3+2700+2700+2700+2700</f>
        <v>18900</v>
      </c>
      <c r="F24" s="8"/>
      <c r="G24" s="3"/>
      <c r="H24" s="18"/>
      <c r="I24" s="18"/>
      <c r="J24" s="18"/>
      <c r="K24" s="18"/>
    </row>
    <row r="25" spans="1:11" s="24" customFormat="1" ht="16.2" thickBot="1" x14ac:dyDescent="0.35">
      <c r="A25" s="104" t="s">
        <v>45</v>
      </c>
      <c r="B25" s="105"/>
      <c r="C25" s="105" t="s">
        <v>19</v>
      </c>
      <c r="D25" s="106">
        <f>E25/E1/B3</f>
        <v>0.1307126424941629</v>
      </c>
      <c r="E25" s="107">
        <f>D43+D44</f>
        <v>6091</v>
      </c>
      <c r="F25" s="30"/>
      <c r="G25" s="31"/>
      <c r="H25" s="23"/>
      <c r="I25" s="23"/>
      <c r="J25" s="23"/>
    </row>
    <row r="26" spans="1:11" s="19" customFormat="1" ht="17.399999999999999" thickBot="1" x14ac:dyDescent="0.35">
      <c r="A26" s="87" t="s">
        <v>7</v>
      </c>
      <c r="B26" s="88"/>
      <c r="C26" s="89" t="str">
        <f>C25</f>
        <v>руб</v>
      </c>
      <c r="D26" s="90">
        <f>D8+D9+D15+D16+D17+D25</f>
        <v>19.354353969234996</v>
      </c>
      <c r="E26" s="91">
        <f>E8+E9+E15+E16+E17+E25</f>
        <v>901881.92800000007</v>
      </c>
      <c r="F26" s="112"/>
      <c r="G26" s="17"/>
      <c r="H26" s="18"/>
      <c r="I26" s="18"/>
      <c r="J26" s="18"/>
      <c r="K26" s="18"/>
    </row>
    <row r="27" spans="1:11" s="24" customFormat="1" ht="16.2" thickBot="1" x14ac:dyDescent="0.35">
      <c r="A27" s="121" t="s">
        <v>25</v>
      </c>
      <c r="B27" s="122"/>
      <c r="C27" s="122"/>
      <c r="D27" s="49" t="s">
        <v>27</v>
      </c>
      <c r="E27" s="50" t="s">
        <v>28</v>
      </c>
      <c r="F27" s="32"/>
      <c r="G27" s="30"/>
      <c r="H27" s="51"/>
      <c r="I27" s="23"/>
      <c r="J27" s="23"/>
    </row>
    <row r="28" spans="1:11" s="57" customFormat="1" ht="16.05" customHeight="1" x14ac:dyDescent="0.3">
      <c r="A28" s="39" t="s">
        <v>51</v>
      </c>
      <c r="B28" s="27"/>
      <c r="C28" s="54" t="s">
        <v>24</v>
      </c>
      <c r="D28" s="113">
        <v>61347</v>
      </c>
      <c r="E28" s="108"/>
      <c r="F28" s="40"/>
      <c r="G28" s="55"/>
      <c r="H28" s="56"/>
      <c r="I28" s="56"/>
      <c r="J28" s="56"/>
      <c r="K28" s="56"/>
    </row>
    <row r="29" spans="1:11" s="57" customFormat="1" ht="16.05" customHeight="1" x14ac:dyDescent="0.3">
      <c r="A29" s="13" t="s">
        <v>12</v>
      </c>
      <c r="B29" s="26"/>
      <c r="C29" s="58" t="s">
        <v>24</v>
      </c>
      <c r="D29" s="114">
        <f>21883/12*E1</f>
        <v>21883</v>
      </c>
      <c r="E29" s="69"/>
      <c r="F29" s="40"/>
      <c r="G29" s="55"/>
      <c r="H29" s="56"/>
      <c r="I29" s="56"/>
      <c r="J29" s="56"/>
      <c r="K29" s="56"/>
    </row>
    <row r="30" spans="1:11" s="57" customFormat="1" ht="16.05" customHeight="1" x14ac:dyDescent="0.3">
      <c r="A30" s="13" t="s">
        <v>32</v>
      </c>
      <c r="B30" s="26"/>
      <c r="C30" s="58" t="s">
        <v>24</v>
      </c>
      <c r="D30" s="114">
        <f>2530.44+2019.78+2216.16</f>
        <v>6766.38</v>
      </c>
      <c r="E30" s="69"/>
      <c r="F30" s="41"/>
      <c r="G30" s="55"/>
      <c r="H30" s="56"/>
      <c r="I30" s="56"/>
      <c r="J30" s="56"/>
      <c r="K30" s="56"/>
    </row>
    <row r="31" spans="1:11" s="61" customFormat="1" ht="16.05" customHeight="1" x14ac:dyDescent="0.35">
      <c r="A31" s="13" t="s">
        <v>30</v>
      </c>
      <c r="B31" s="26"/>
      <c r="C31" s="58" t="s">
        <v>24</v>
      </c>
      <c r="D31" s="114">
        <f>B5</f>
        <v>885369.59999999986</v>
      </c>
      <c r="E31" s="69"/>
      <c r="F31" s="42"/>
      <c r="G31" s="59"/>
      <c r="H31" s="60"/>
      <c r="I31" s="60"/>
      <c r="J31" s="60"/>
      <c r="K31" s="60"/>
    </row>
    <row r="32" spans="1:11" s="61" customFormat="1" ht="16.05" customHeight="1" x14ac:dyDescent="0.35">
      <c r="A32" s="52" t="str">
        <f>A26</f>
        <v>итого расходы</v>
      </c>
      <c r="B32" s="53"/>
      <c r="C32" s="62" t="str">
        <f>C26</f>
        <v>руб</v>
      </c>
      <c r="D32" s="70"/>
      <c r="E32" s="71">
        <f>E26</f>
        <v>901881.92800000007</v>
      </c>
      <c r="F32" s="42"/>
      <c r="G32" s="59"/>
      <c r="H32" s="60"/>
      <c r="I32" s="60"/>
      <c r="J32" s="60"/>
      <c r="K32" s="60"/>
    </row>
    <row r="33" spans="1:10" s="66" customFormat="1" thickBot="1" x14ac:dyDescent="0.35">
      <c r="A33" s="43" t="s">
        <v>14</v>
      </c>
      <c r="B33" s="33"/>
      <c r="C33" s="63" t="s">
        <v>24</v>
      </c>
      <c r="D33" s="72">
        <f>D28+D29+D30+D31-E32</f>
        <v>73484.051999999792</v>
      </c>
      <c r="E33" s="73"/>
      <c r="F33" s="44"/>
      <c r="G33" s="64"/>
      <c r="H33" s="65"/>
      <c r="I33" s="65"/>
      <c r="J33" s="65"/>
    </row>
    <row r="34" spans="1:10" s="19" customFormat="1" ht="15.6" x14ac:dyDescent="0.3">
      <c r="A34" s="118" t="s">
        <v>50</v>
      </c>
      <c r="B34" s="119"/>
      <c r="C34" s="119"/>
      <c r="D34" s="119"/>
      <c r="E34" s="120"/>
      <c r="F34" s="45"/>
      <c r="G34" s="4"/>
      <c r="H34" s="4"/>
      <c r="I34" s="3"/>
      <c r="J34" s="3"/>
    </row>
    <row r="35" spans="1:10" s="48" customFormat="1" ht="15.6" x14ac:dyDescent="0.3">
      <c r="A35" s="47" t="s">
        <v>22</v>
      </c>
      <c r="B35" s="116" t="s">
        <v>33</v>
      </c>
      <c r="C35" s="116" t="s">
        <v>26</v>
      </c>
      <c r="D35" s="123"/>
      <c r="E35" s="124"/>
      <c r="F35" s="4"/>
      <c r="G35" s="4"/>
      <c r="H35" s="4"/>
      <c r="I35" s="3"/>
      <c r="J35" s="3"/>
    </row>
    <row r="36" spans="1:10" s="48" customFormat="1" ht="62.4" x14ac:dyDescent="0.3">
      <c r="A36" s="10"/>
      <c r="B36" s="117"/>
      <c r="C36" s="109" t="s">
        <v>34</v>
      </c>
      <c r="D36" s="109" t="s">
        <v>35</v>
      </c>
      <c r="E36" s="77" t="s">
        <v>31</v>
      </c>
      <c r="F36" s="4"/>
      <c r="G36" s="4"/>
      <c r="H36" s="4"/>
      <c r="I36" s="3"/>
      <c r="J36" s="3"/>
    </row>
    <row r="37" spans="1:10" s="19" customFormat="1" ht="15.6" x14ac:dyDescent="0.3">
      <c r="A37" s="22" t="s">
        <v>40</v>
      </c>
      <c r="B37" s="67">
        <v>843501</v>
      </c>
      <c r="C37" s="67">
        <v>843495</v>
      </c>
      <c r="D37" s="67"/>
      <c r="E37" s="68"/>
      <c r="F37" s="46"/>
      <c r="G37" s="4"/>
      <c r="H37" s="4"/>
      <c r="I37" s="3"/>
      <c r="J37" s="3"/>
    </row>
    <row r="38" spans="1:10" s="19" customFormat="1" ht="15.6" x14ac:dyDescent="0.3">
      <c r="A38" s="22" t="s">
        <v>41</v>
      </c>
      <c r="B38" s="67">
        <v>417560</v>
      </c>
      <c r="C38" s="67">
        <v>429529</v>
      </c>
      <c r="D38" s="67">
        <v>34329</v>
      </c>
      <c r="E38" s="68"/>
      <c r="F38" s="46"/>
      <c r="G38" s="4"/>
      <c r="H38" s="4"/>
      <c r="I38" s="3"/>
      <c r="J38" s="3"/>
    </row>
    <row r="39" spans="1:10" s="19" customFormat="1" ht="15.6" x14ac:dyDescent="0.3">
      <c r="A39" s="22" t="s">
        <v>36</v>
      </c>
      <c r="B39" s="67">
        <v>93334</v>
      </c>
      <c r="C39" s="67">
        <v>95277</v>
      </c>
      <c r="D39" s="67">
        <v>4031</v>
      </c>
      <c r="E39" s="68"/>
      <c r="F39" s="46"/>
      <c r="G39" s="4"/>
      <c r="H39" s="4"/>
      <c r="I39" s="3"/>
      <c r="J39" s="3"/>
    </row>
    <row r="40" spans="1:10" s="19" customFormat="1" ht="15.6" x14ac:dyDescent="0.3">
      <c r="A40" s="22" t="s">
        <v>37</v>
      </c>
      <c r="B40" s="67">
        <v>164056</v>
      </c>
      <c r="C40" s="67">
        <v>168685</v>
      </c>
      <c r="D40" s="67">
        <v>9335</v>
      </c>
      <c r="E40" s="68"/>
      <c r="F40" s="46"/>
      <c r="G40" s="4"/>
      <c r="H40" s="4"/>
      <c r="I40" s="3"/>
      <c r="J40" s="3"/>
    </row>
    <row r="41" spans="1:10" s="19" customFormat="1" ht="15.6" x14ac:dyDescent="0.3">
      <c r="A41" s="22" t="s">
        <v>38</v>
      </c>
      <c r="B41" s="67">
        <v>308639</v>
      </c>
      <c r="C41" s="67">
        <v>284007</v>
      </c>
      <c r="D41" s="67">
        <v>27907</v>
      </c>
      <c r="E41" s="68"/>
      <c r="F41" s="46"/>
      <c r="G41" s="4"/>
      <c r="H41" s="4"/>
      <c r="I41" s="3"/>
      <c r="J41" s="3"/>
    </row>
    <row r="42" spans="1:10" s="19" customFormat="1" ht="16.2" thickBot="1" x14ac:dyDescent="0.35">
      <c r="A42" s="97" t="s">
        <v>42</v>
      </c>
      <c r="B42" s="98">
        <v>139283</v>
      </c>
      <c r="C42" s="98">
        <v>139295</v>
      </c>
      <c r="D42" s="98"/>
      <c r="E42" s="99"/>
      <c r="F42" s="46"/>
      <c r="G42" s="4"/>
      <c r="H42" s="4"/>
      <c r="I42" s="3"/>
      <c r="J42" s="3"/>
    </row>
    <row r="43" spans="1:10" s="19" customFormat="1" ht="16.2" thickBot="1" x14ac:dyDescent="0.35">
      <c r="A43" s="28" t="s">
        <v>23</v>
      </c>
      <c r="B43" s="75">
        <f>SUM(B37:B42)</f>
        <v>1966373</v>
      </c>
      <c r="C43" s="75">
        <f>SUM(C37:C42)</f>
        <v>1960288</v>
      </c>
      <c r="D43" s="75">
        <f>SUM(D37:D42)</f>
        <v>75602</v>
      </c>
      <c r="E43" s="76">
        <f>SUM(E37:E41)</f>
        <v>0</v>
      </c>
      <c r="F43" s="40"/>
    </row>
    <row r="44" spans="1:10" s="57" customFormat="1" ht="16.2" thickBot="1" x14ac:dyDescent="0.35">
      <c r="A44" s="92" t="s">
        <v>39</v>
      </c>
      <c r="B44" s="93"/>
      <c r="C44" s="93"/>
      <c r="D44" s="93">
        <f>B38+B39+B40+B41-C38-C39-C40-C41-D38-D39-D40-D41-E41</f>
        <v>-69511</v>
      </c>
      <c r="E44" s="94"/>
      <c r="F44" s="103"/>
    </row>
    <row r="45" spans="1:10" s="1" customFormat="1" ht="15.6" x14ac:dyDescent="0.3">
      <c r="A45" s="14" t="s">
        <v>8</v>
      </c>
      <c r="B45" s="8"/>
      <c r="C45" s="8"/>
      <c r="D45" s="8"/>
      <c r="E45" s="8"/>
      <c r="F45" s="8"/>
      <c r="G45" s="19"/>
      <c r="H45" s="19"/>
    </row>
  </sheetData>
  <mergeCells count="4">
    <mergeCell ref="B35:B36"/>
    <mergeCell ref="A34:E34"/>
    <mergeCell ref="A27:C27"/>
    <mergeCell ref="C35:E35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2021-02-25T07:38:19Z</cp:lastPrinted>
  <dcterms:created xsi:type="dcterms:W3CDTF">2016-04-22T06:39:22Z</dcterms:created>
  <dcterms:modified xsi:type="dcterms:W3CDTF">2021-03-12T11:11:28Z</dcterms:modified>
</cp:coreProperties>
</file>