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E31" i="1" l="1"/>
  <c r="D50" i="1" l="1"/>
  <c r="D36" i="1" l="1"/>
  <c r="E27" i="1" l="1"/>
  <c r="E22" i="1" l="1"/>
  <c r="E26" i="1" l="1"/>
  <c r="E20" i="1" l="1"/>
  <c r="E17" i="1" s="1"/>
  <c r="D35" i="1" l="1"/>
  <c r="E49" i="1" l="1"/>
  <c r="D49" i="1"/>
  <c r="E30" i="1" s="1"/>
  <c r="D30" i="1" s="1"/>
  <c r="C49" i="1"/>
  <c r="B49" i="1"/>
  <c r="C32" i="1" l="1"/>
  <c r="E54" i="1" l="1"/>
  <c r="D37" i="1" l="1"/>
  <c r="D12" i="1"/>
  <c r="C38" i="1"/>
  <c r="A38" i="1"/>
  <c r="D11" i="1" l="1"/>
  <c r="D15" i="1" l="1"/>
  <c r="E16" i="1"/>
  <c r="D13" i="1"/>
  <c r="D10" i="1"/>
  <c r="D9" i="1" s="1"/>
  <c r="E8" i="1"/>
  <c r="D17" i="1" l="1"/>
  <c r="D32" i="1" l="1"/>
  <c r="E9" i="1"/>
  <c r="E32" i="1" l="1"/>
  <c r="E38" i="1" s="1"/>
  <c r="E39" i="1" s="1"/>
</calcChain>
</file>

<file path=xl/sharedStrings.xml><?xml version="1.0" encoding="utf-8"?>
<sst xmlns="http://schemas.openxmlformats.org/spreadsheetml/2006/main" count="113" uniqueCount="78">
  <si>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</si>
  <si>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</si>
  <si>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</si>
  <si>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</si>
  <si>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</si>
  <si>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</si>
  <si>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</si>
  <si>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</si>
  <si>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</si>
  <si>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</si>
  <si>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</si>
  <si>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</si>
  <si>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</si>
  <si>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д.4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</si>
  <si>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</si>
  <si>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</si>
  <si>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</si>
  <si>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</si>
  <si>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Стоимость выполн.работы /услуги на 1 кв.м.</t>
  </si>
  <si>
    <t>руб</t>
  </si>
  <si>
    <t>Начислено за данный период по статье "содержание помещения",руб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</si>
  <si>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</si>
  <si>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</si>
  <si>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</si>
  <si>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</si>
  <si>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</si>
  <si>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</si>
  <si>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</si>
  <si>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</si>
  <si>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</si>
  <si>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</si>
  <si>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</si>
  <si>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</si>
  <si>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</si>
  <si>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</si>
  <si>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</si>
  <si>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</si>
  <si>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</si>
  <si>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</si>
  <si>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</si>
  <si>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</si>
  <si>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</si>
  <si>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</si>
  <si>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</si>
  <si>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</si>
  <si>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</si>
  <si>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Тариф на 1 кв.м., руб</t>
  </si>
  <si>
    <t>7.обслуживание спецсчета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</si>
  <si>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</si>
  <si>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в теч.года</t>
  </si>
  <si>
    <t>тыс.руб.</t>
  </si>
  <si>
    <t>ноябрь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</si>
  <si>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</si>
  <si>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</si>
  <si>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косметический ремонт п.7</t>
  </si>
  <si>
    <t>январь</t>
  </si>
  <si>
    <t>установка новых почтовых ящиков п.7</t>
  </si>
  <si>
    <t>янв,фев</t>
  </si>
  <si>
    <t>май</t>
  </si>
  <si>
    <t>работы на общедомовой системе ХВС кв.13,17</t>
  </si>
  <si>
    <t>*дератизация,дезинсекция мест общего пользования</t>
  </si>
  <si>
    <t>июнь</t>
  </si>
  <si>
    <t>метрологическое обслуживание средств измерения</t>
  </si>
  <si>
    <t>июль,авг</t>
  </si>
  <si>
    <t>ремонт мягкой кровли кв. 38а,94,95, козырьки п.1,2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</si>
  <si>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</si>
  <si>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</si>
  <si>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Израсходовано на капремонт со спецсчета в 2020 г</t>
  </si>
  <si>
    <t>Остаток средств на спецсчете на 01.01.2021 г</t>
  </si>
  <si>
    <t>работы на общедомовой системе канализации кв.107,88,142,145</t>
  </si>
  <si>
    <t>янв,нояб</t>
  </si>
  <si>
    <t>работы на общедомовой системе отопления</t>
  </si>
  <si>
    <t>замена мусороклапанов, установка поручней, ремонт перил, замена конвектора п.7</t>
  </si>
  <si>
    <t>замена светильников в п.7,1-22 шт</t>
  </si>
  <si>
    <t>работы на общедомовой системе ГВС подвал п.8</t>
  </si>
  <si>
    <t>июнь,дек</t>
  </si>
  <si>
    <t>дезинфекция заключительная (коронавирус) по предписанию Роспотребнадзора п.1-3,5-8</t>
  </si>
  <si>
    <t>герметизация трещин на фасаде МКД кв.68,79,144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</si>
</sst>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8" fillId="2" borderId="11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1" fontId="5" fillId="0" borderId="0" xfId="0" applyNumberFormat="1" applyFont="1" applyFill="1" applyAlignment="1">
      <alignment horizontal="right" vertical="top" wrapText="1"/>
    </xf>
    <xf numFmtId="0" fontId="0" fillId="0" borderId="0" xfId="0" applyFont="1" applyFill="1"/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Fill="1" applyBorder="1"/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2" borderId="11" xfId="1" applyNumberFormat="1" applyFont="1" applyFill="1" applyBorder="1" applyAlignment="1">
      <alignment vertical="top" wrapText="1"/>
    </xf>
    <xf numFmtId="165" fontId="8" fillId="2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0" fontId="5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vertical="top" wrapText="1"/>
    </xf>
    <xf numFmtId="165" fontId="6" fillId="0" borderId="20" xfId="1" applyNumberFormat="1" applyFont="1" applyFill="1" applyBorder="1" applyAlignment="1">
      <alignment vertical="top"/>
    </xf>
    <xf numFmtId="165" fontId="6" fillId="0" borderId="21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 applyBorder="1"/>
    <xf numFmtId="1" fontId="5" fillId="0" borderId="0" xfId="0" applyNumberFormat="1" applyFont="1" applyFill="1" applyBorder="1" applyAlignment="1">
      <alignment vertical="top" wrapText="1"/>
    </xf>
    <xf numFmtId="166" fontId="8" fillId="0" borderId="0" xfId="1" applyNumberFormat="1" applyFont="1" applyFill="1" applyAlignment="1">
      <alignment vertical="top" wrapText="1"/>
    </xf>
    <xf numFmtId="0" fontId="6" fillId="0" borderId="0" xfId="0" applyFont="1" applyFill="1"/>
    <xf numFmtId="0" fontId="6" fillId="0" borderId="0" xfId="0" applyFont="1"/>
    <xf numFmtId="0" fontId="9" fillId="0" borderId="0" xfId="0" applyFont="1"/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vertical="top" wrapText="1"/>
    </xf>
    <xf numFmtId="1" fontId="4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0" fontId="5" fillId="0" borderId="1" xfId="0" applyFont="1" applyFill="1" applyBorder="1" applyAlignment="1">
      <alignment horizontal="center" vertical="top" wrapText="1"/>
    </xf>
    <xf numFmtId="165" fontId="4" fillId="0" borderId="0" xfId="1" applyNumberFormat="1" applyFont="1" applyFill="1" applyAlignment="1">
      <alignment horizontal="right" vertical="top" wrapText="1"/>
    </xf>
    <xf numFmtId="165" fontId="6" fillId="0" borderId="17" xfId="1" applyNumberFormat="1" applyFont="1" applyFill="1" applyBorder="1" applyAlignment="1">
      <alignment vertical="top" wrapText="1"/>
    </xf>
    <xf numFmtId="165" fontId="11" fillId="0" borderId="1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center" vertical="top" wrapText="1"/>
    </xf>
    <xf numFmtId="2" fontId="5" fillId="0" borderId="23" xfId="0" applyNumberFormat="1" applyFont="1" applyFill="1" applyBorder="1" applyAlignment="1">
      <alignment vertical="top" wrapText="1"/>
    </xf>
    <xf numFmtId="165" fontId="5" fillId="0" borderId="24" xfId="1" applyNumberFormat="1" applyFont="1" applyFill="1" applyBorder="1" applyAlignment="1">
      <alignment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1" fontId="4" fillId="2" borderId="4" xfId="0" applyNumberFormat="1" applyFont="1" applyFill="1" applyBorder="1" applyAlignment="1">
      <alignment vertical="top" wrapText="1"/>
    </xf>
    <xf numFmtId="1" fontId="5" fillId="2" borderId="4" xfId="0" applyNumberFormat="1" applyFont="1" applyFill="1" applyBorder="1" applyAlignment="1">
      <alignment horizontal="center" vertical="top" wrapText="1"/>
    </xf>
    <xf numFmtId="164" fontId="4" fillId="2" borderId="4" xfId="1" applyNumberFormat="1" applyFont="1" applyFill="1" applyBorder="1" applyAlignment="1">
      <alignment vertical="top" wrapText="1"/>
    </xf>
    <xf numFmtId="165" fontId="4" fillId="2" borderId="5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19" zoomScale="75" zoomScaleNormal="75" workbookViewId="0">
      <selection activeCell="A20" sqref="A20"/>
    </sheetView>
  </sheetViews>
  <sheetFormatPr defaultRowHeight="15.6" x14ac:dyDescent="0.3"/>
  <cols>
    <col min="1" max="1" width="85.33203125" style="9" customWidth="1"/>
    <col min="2" max="2" width="13.88671875" style="9" customWidth="1"/>
    <col min="3" max="4" width="13.6640625" style="9" customWidth="1"/>
    <col min="5" max="5" width="14.44140625" style="9" customWidth="1"/>
    <col min="6" max="6" width="12.21875" style="5" bestFit="1" customWidth="1"/>
  </cols>
  <sheetData>
    <row r="1" spans="1:10" s="16" customFormat="1" ht="31.2" x14ac:dyDescent="0.3">
      <c r="A1" s="29" t="s">
        <v>9</v>
      </c>
      <c r="B1" s="9"/>
      <c r="C1" s="9">
        <v>2020</v>
      </c>
      <c r="D1" s="30" t="s">
        <v>17</v>
      </c>
      <c r="E1" s="30">
        <v>12</v>
      </c>
      <c r="F1" s="5"/>
    </row>
    <row r="2" spans="1:10" s="16" customFormat="1" x14ac:dyDescent="0.3">
      <c r="A2" s="31" t="s">
        <v>13</v>
      </c>
      <c r="B2" s="9"/>
      <c r="C2" s="9"/>
      <c r="D2" s="9"/>
      <c r="E2" s="9"/>
      <c r="F2" s="5"/>
    </row>
    <row r="3" spans="1:10" s="16" customFormat="1" x14ac:dyDescent="0.3">
      <c r="A3" s="9" t="s">
        <v>21</v>
      </c>
      <c r="B3" s="9">
        <v>11207.5</v>
      </c>
      <c r="C3" s="9"/>
      <c r="D3" s="9"/>
      <c r="E3" s="42"/>
      <c r="F3" s="5"/>
    </row>
    <row r="4" spans="1:10" s="16" customFormat="1" x14ac:dyDescent="0.3">
      <c r="A4" s="9" t="s">
        <v>46</v>
      </c>
      <c r="B4" s="9">
        <v>18.95</v>
      </c>
      <c r="C4" s="9">
        <v>19.02</v>
      </c>
      <c r="D4" s="9"/>
      <c r="E4" s="9"/>
      <c r="F4" s="5"/>
    </row>
    <row r="5" spans="1:10" s="16" customFormat="1" x14ac:dyDescent="0.3">
      <c r="A5" s="9" t="s">
        <v>20</v>
      </c>
      <c r="B5" s="108">
        <v>2553277.38</v>
      </c>
      <c r="C5" s="32"/>
      <c r="D5" s="32"/>
      <c r="E5" s="9"/>
      <c r="F5" s="32"/>
      <c r="G5" s="9"/>
    </row>
    <row r="6" spans="1:10" s="16" customFormat="1" ht="16.2" thickBot="1" x14ac:dyDescent="0.35">
      <c r="A6" s="9" t="s">
        <v>0</v>
      </c>
      <c r="B6" s="9">
        <v>99.86</v>
      </c>
      <c r="C6" s="9"/>
      <c r="D6" s="9"/>
      <c r="E6" s="9"/>
      <c r="F6" s="32"/>
    </row>
    <row r="7" spans="1:10" s="17" customFormat="1" ht="62.4" x14ac:dyDescent="0.3">
      <c r="A7" s="6" t="s">
        <v>1</v>
      </c>
      <c r="B7" s="8" t="s">
        <v>10</v>
      </c>
      <c r="C7" s="8" t="s">
        <v>15</v>
      </c>
      <c r="D7" s="8" t="s">
        <v>18</v>
      </c>
      <c r="E7" s="7" t="s">
        <v>16</v>
      </c>
      <c r="F7" s="10"/>
    </row>
    <row r="8" spans="1:10" s="16" customFormat="1" x14ac:dyDescent="0.3">
      <c r="A8" s="11" t="s">
        <v>2</v>
      </c>
      <c r="B8" s="21" t="s">
        <v>11</v>
      </c>
      <c r="C8" s="78" t="s">
        <v>19</v>
      </c>
      <c r="D8" s="12">
        <v>1.06</v>
      </c>
      <c r="E8" s="68">
        <f>D8*B3*E1</f>
        <v>142559.40000000002</v>
      </c>
      <c r="F8" s="5"/>
    </row>
    <row r="9" spans="1:10" s="16" customFormat="1" ht="46.8" x14ac:dyDescent="0.3">
      <c r="A9" s="11" t="s">
        <v>3</v>
      </c>
      <c r="B9" s="21" t="s">
        <v>11</v>
      </c>
      <c r="C9" s="78" t="s">
        <v>19</v>
      </c>
      <c r="D9" s="12">
        <f>5.75+D10+D11+D12+D13+D14</f>
        <v>8.1305078444494026</v>
      </c>
      <c r="E9" s="68">
        <f>D9*E1*B3</f>
        <v>1093472</v>
      </c>
      <c r="F9" s="5"/>
    </row>
    <row r="10" spans="1:10" s="16" customFormat="1" ht="16.05" customHeight="1" x14ac:dyDescent="0.3">
      <c r="A10" s="13" t="s">
        <v>4</v>
      </c>
      <c r="B10" s="21"/>
      <c r="C10" s="78" t="s">
        <v>19</v>
      </c>
      <c r="D10" s="12">
        <f>E10/E1/B3</f>
        <v>0</v>
      </c>
      <c r="E10" s="68"/>
      <c r="F10" s="5"/>
    </row>
    <row r="11" spans="1:10" s="16" customFormat="1" ht="16.05" customHeight="1" x14ac:dyDescent="0.3">
      <c r="A11" s="13" t="s">
        <v>5</v>
      </c>
      <c r="B11" s="21"/>
      <c r="C11" s="78" t="s">
        <v>19</v>
      </c>
      <c r="D11" s="12">
        <f>E11/E1/B3</f>
        <v>8.4623392073760129E-2</v>
      </c>
      <c r="E11" s="68">
        <v>11381</v>
      </c>
      <c r="F11" s="5"/>
    </row>
    <row r="12" spans="1:10" s="16" customFormat="1" ht="16.05" customHeight="1" x14ac:dyDescent="0.3">
      <c r="A12" s="13" t="s">
        <v>29</v>
      </c>
      <c r="B12" s="21"/>
      <c r="C12" s="78" t="s">
        <v>19</v>
      </c>
      <c r="D12" s="12">
        <f>E12/E1/B3</f>
        <v>8.9159045282177107E-2</v>
      </c>
      <c r="E12" s="68">
        <v>11991</v>
      </c>
      <c r="F12" s="5"/>
    </row>
    <row r="13" spans="1:10" s="16" customFormat="1" ht="16.05" customHeight="1" x14ac:dyDescent="0.3">
      <c r="A13" s="13" t="s">
        <v>6</v>
      </c>
      <c r="B13" s="21"/>
      <c r="C13" s="78" t="s">
        <v>19</v>
      </c>
      <c r="D13" s="12">
        <f>E13/B3/E1</f>
        <v>2.1567254070934641</v>
      </c>
      <c r="E13" s="68">
        <v>290058</v>
      </c>
      <c r="F13" s="5"/>
    </row>
    <row r="14" spans="1:10" s="89" customFormat="1" ht="16.05" customHeight="1" x14ac:dyDescent="0.3">
      <c r="A14" s="13" t="s">
        <v>60</v>
      </c>
      <c r="B14" s="74"/>
      <c r="C14" s="87" t="s">
        <v>19</v>
      </c>
      <c r="D14" s="12">
        <v>0.05</v>
      </c>
      <c r="E14" s="68">
        <f>D14*E1*B3</f>
        <v>6724.5000000000009</v>
      </c>
      <c r="F14" s="15"/>
      <c r="G14" s="15"/>
      <c r="H14" s="40"/>
      <c r="I14" s="88"/>
      <c r="J14" s="88"/>
    </row>
    <row r="15" spans="1:10" s="16" customFormat="1" ht="46.8" x14ac:dyDescent="0.3">
      <c r="A15" s="11" t="s">
        <v>48</v>
      </c>
      <c r="B15" s="21" t="s">
        <v>11</v>
      </c>
      <c r="C15" s="78" t="s">
        <v>19</v>
      </c>
      <c r="D15" s="12">
        <f>E15/E1/B3</f>
        <v>7.9431273700646878</v>
      </c>
      <c r="E15" s="68">
        <f>24660*3.61*E1</f>
        <v>1068271.2</v>
      </c>
      <c r="F15" s="5"/>
    </row>
    <row r="16" spans="1:10" s="16" customFormat="1" ht="31.8" thickBot="1" x14ac:dyDescent="0.35">
      <c r="A16" s="57" t="s">
        <v>43</v>
      </c>
      <c r="B16" s="58" t="s">
        <v>11</v>
      </c>
      <c r="C16" s="59" t="s">
        <v>19</v>
      </c>
      <c r="D16" s="14">
        <v>0.51</v>
      </c>
      <c r="E16" s="69">
        <f>D16*E1*B3</f>
        <v>68589.899999999994</v>
      </c>
      <c r="F16" s="5"/>
    </row>
    <row r="17" spans="1:10" s="16" customFormat="1" x14ac:dyDescent="0.3">
      <c r="A17" s="83" t="s">
        <v>44</v>
      </c>
      <c r="B17" s="84"/>
      <c r="C17" s="84"/>
      <c r="D17" s="85">
        <f>E17/E1/B3</f>
        <v>2.505952338463826</v>
      </c>
      <c r="E17" s="86">
        <f>E18+E19+E20+E21+E22+E23+E24+E29+E25+E26+E27+E28</f>
        <v>337025.52999999997</v>
      </c>
      <c r="F17" s="5"/>
    </row>
    <row r="18" spans="1:10" s="43" customFormat="1" x14ac:dyDescent="0.3">
      <c r="A18" s="11" t="s">
        <v>54</v>
      </c>
      <c r="B18" s="21" t="s">
        <v>55</v>
      </c>
      <c r="C18" s="82" t="s">
        <v>19</v>
      </c>
      <c r="D18" s="12"/>
      <c r="E18" s="68">
        <v>146002.14000000001</v>
      </c>
      <c r="F18" s="5"/>
    </row>
    <row r="19" spans="1:10" s="3" customFormat="1" x14ac:dyDescent="0.3">
      <c r="A19" s="11" t="s">
        <v>56</v>
      </c>
      <c r="B19" s="21" t="s">
        <v>55</v>
      </c>
      <c r="C19" s="82" t="s">
        <v>19</v>
      </c>
      <c r="D19" s="12"/>
      <c r="E19" s="68">
        <v>5793</v>
      </c>
      <c r="F19" s="33"/>
    </row>
    <row r="20" spans="1:10" s="3" customFormat="1" x14ac:dyDescent="0.3">
      <c r="A20" s="11" t="s">
        <v>73</v>
      </c>
      <c r="B20" s="21" t="s">
        <v>57</v>
      </c>
      <c r="C20" s="100" t="s">
        <v>19</v>
      </c>
      <c r="D20" s="12"/>
      <c r="E20" s="68">
        <f>2101.9+21365.41</f>
        <v>23467.31</v>
      </c>
      <c r="F20" s="33"/>
    </row>
    <row r="21" spans="1:10" s="3" customFormat="1" x14ac:dyDescent="0.3">
      <c r="A21" s="11" t="s">
        <v>72</v>
      </c>
      <c r="B21" s="21" t="s">
        <v>55</v>
      </c>
      <c r="C21" s="100" t="s">
        <v>19</v>
      </c>
      <c r="D21" s="12"/>
      <c r="E21" s="68">
        <v>33108</v>
      </c>
      <c r="F21" s="33"/>
    </row>
    <row r="22" spans="1:10" s="43" customFormat="1" x14ac:dyDescent="0.3">
      <c r="A22" s="11" t="s">
        <v>69</v>
      </c>
      <c r="B22" s="21" t="s">
        <v>70</v>
      </c>
      <c r="C22" s="82" t="s">
        <v>19</v>
      </c>
      <c r="D22" s="12"/>
      <c r="E22" s="68">
        <f>2323.94+1359.69+4910.96</f>
        <v>8594.59</v>
      </c>
      <c r="F22" s="5"/>
    </row>
    <row r="23" spans="1:10" s="43" customFormat="1" x14ac:dyDescent="0.3">
      <c r="A23" s="11" t="s">
        <v>59</v>
      </c>
      <c r="B23" s="21" t="s">
        <v>58</v>
      </c>
      <c r="C23" s="82" t="s">
        <v>19</v>
      </c>
      <c r="D23" s="12"/>
      <c r="E23" s="68">
        <v>1035.6199999999999</v>
      </c>
      <c r="F23" s="5"/>
    </row>
    <row r="24" spans="1:10" s="43" customFormat="1" x14ac:dyDescent="0.3">
      <c r="A24" s="11" t="s">
        <v>74</v>
      </c>
      <c r="B24" s="21" t="s">
        <v>58</v>
      </c>
      <c r="C24" s="82" t="s">
        <v>19</v>
      </c>
      <c r="D24" s="12"/>
      <c r="E24" s="68">
        <v>1048.54</v>
      </c>
      <c r="F24" s="5"/>
    </row>
    <row r="25" spans="1:10" s="43" customFormat="1" x14ac:dyDescent="0.3">
      <c r="A25" s="11" t="s">
        <v>62</v>
      </c>
      <c r="B25" s="21" t="s">
        <v>61</v>
      </c>
      <c r="C25" s="107" t="s">
        <v>19</v>
      </c>
      <c r="D25" s="103"/>
      <c r="E25" s="68">
        <v>1940</v>
      </c>
      <c r="F25" s="5"/>
    </row>
    <row r="26" spans="1:10" s="43" customFormat="1" x14ac:dyDescent="0.3">
      <c r="A26" s="11" t="s">
        <v>64</v>
      </c>
      <c r="B26" s="58" t="s">
        <v>63</v>
      </c>
      <c r="C26" s="59" t="s">
        <v>19</v>
      </c>
      <c r="D26" s="99"/>
      <c r="E26" s="69">
        <f>11936.49+46306.11</f>
        <v>58242.6</v>
      </c>
      <c r="F26" s="5"/>
    </row>
    <row r="27" spans="1:10" s="43" customFormat="1" x14ac:dyDescent="0.3">
      <c r="A27" s="11" t="s">
        <v>77</v>
      </c>
      <c r="B27" s="58" t="s">
        <v>75</v>
      </c>
      <c r="C27" s="59" t="s">
        <v>19</v>
      </c>
      <c r="D27" s="99"/>
      <c r="E27" s="69">
        <f>9805+1295</f>
        <v>11100</v>
      </c>
      <c r="F27" s="5"/>
    </row>
    <row r="28" spans="1:10" s="43" customFormat="1" x14ac:dyDescent="0.3">
      <c r="A28" s="11" t="s">
        <v>71</v>
      </c>
      <c r="B28" s="58" t="s">
        <v>51</v>
      </c>
      <c r="C28" s="59" t="s">
        <v>19</v>
      </c>
      <c r="D28" s="99"/>
      <c r="E28" s="69">
        <v>20593.73</v>
      </c>
      <c r="F28" s="5"/>
    </row>
    <row r="29" spans="1:10" s="43" customFormat="1" ht="16.2" customHeight="1" thickBot="1" x14ac:dyDescent="0.35">
      <c r="A29" s="102" t="s">
        <v>76</v>
      </c>
      <c r="B29" s="58" t="s">
        <v>49</v>
      </c>
      <c r="C29" s="59" t="s">
        <v>19</v>
      </c>
      <c r="D29" s="14"/>
      <c r="E29" s="69">
        <v>26100</v>
      </c>
      <c r="F29" s="5"/>
    </row>
    <row r="30" spans="1:10" s="20" customFormat="1" ht="16.2" thickBot="1" x14ac:dyDescent="0.35">
      <c r="A30" s="113" t="s">
        <v>45</v>
      </c>
      <c r="B30" s="114"/>
      <c r="C30" s="114" t="s">
        <v>19</v>
      </c>
      <c r="D30" s="115">
        <f>E30/E1/B3</f>
        <v>0.57190869209606665</v>
      </c>
      <c r="E30" s="116">
        <f>D49+D50</f>
        <v>76916</v>
      </c>
      <c r="F30" s="25"/>
      <c r="G30" s="26"/>
      <c r="H30" s="19"/>
      <c r="I30" s="19"/>
      <c r="J30" s="19"/>
    </row>
    <row r="31" spans="1:10" s="20" customFormat="1" x14ac:dyDescent="0.3">
      <c r="A31" s="119" t="s">
        <v>47</v>
      </c>
      <c r="B31" s="112"/>
      <c r="C31" s="112" t="s">
        <v>19</v>
      </c>
      <c r="D31" s="120">
        <v>0.2</v>
      </c>
      <c r="E31" s="121">
        <f>D31*E1*B3</f>
        <v>26898.000000000004</v>
      </c>
      <c r="F31" s="25"/>
      <c r="G31" s="26"/>
      <c r="H31" s="19"/>
      <c r="I31" s="19"/>
      <c r="J31" s="19"/>
    </row>
    <row r="32" spans="1:10" s="16" customFormat="1" ht="18" thickBot="1" x14ac:dyDescent="0.35">
      <c r="A32" s="122" t="s">
        <v>7</v>
      </c>
      <c r="B32" s="123"/>
      <c r="C32" s="124" t="str">
        <f>C31</f>
        <v>руб</v>
      </c>
      <c r="D32" s="125">
        <f>D8+D9+D15+D16+D17+D30+D31</f>
        <v>20.921496245073982</v>
      </c>
      <c r="E32" s="126">
        <f>E8+E9+E15+E16+E17+E30+E31</f>
        <v>2813732.0299999993</v>
      </c>
      <c r="F32" s="104"/>
      <c r="G32" s="2"/>
    </row>
    <row r="33" spans="1:10" s="20" customFormat="1" ht="16.2" thickBot="1" x14ac:dyDescent="0.35">
      <c r="A33" s="134" t="s">
        <v>25</v>
      </c>
      <c r="B33" s="135"/>
      <c r="C33" s="135"/>
      <c r="D33" s="117" t="s">
        <v>27</v>
      </c>
      <c r="E33" s="118" t="s">
        <v>28</v>
      </c>
      <c r="F33" s="44"/>
      <c r="G33" s="25"/>
      <c r="H33" s="45"/>
      <c r="I33" s="19"/>
      <c r="J33" s="19"/>
    </row>
    <row r="34" spans="1:10" s="49" customFormat="1" x14ac:dyDescent="0.3">
      <c r="A34" s="34" t="s">
        <v>53</v>
      </c>
      <c r="B34" s="23"/>
      <c r="C34" s="48" t="s">
        <v>24</v>
      </c>
      <c r="D34" s="109">
        <v>62005</v>
      </c>
      <c r="E34" s="62"/>
      <c r="F34" s="35"/>
    </row>
    <row r="35" spans="1:10" s="49" customFormat="1" x14ac:dyDescent="0.3">
      <c r="A35" s="13" t="s">
        <v>12</v>
      </c>
      <c r="B35" s="22"/>
      <c r="C35" s="50" t="s">
        <v>24</v>
      </c>
      <c r="D35" s="110">
        <f>32938/12*E1</f>
        <v>32938</v>
      </c>
      <c r="E35" s="63"/>
      <c r="F35" s="35"/>
    </row>
    <row r="36" spans="1:10" s="49" customFormat="1" x14ac:dyDescent="0.3">
      <c r="A36" s="13" t="s">
        <v>32</v>
      </c>
      <c r="B36" s="22"/>
      <c r="C36" s="50" t="s">
        <v>24</v>
      </c>
      <c r="D36" s="111">
        <f>26468.33+16663.31</f>
        <v>43131.64</v>
      </c>
      <c r="E36" s="63"/>
      <c r="F36" s="36"/>
    </row>
    <row r="37" spans="1:10" s="51" customFormat="1" ht="16.2" x14ac:dyDescent="0.3">
      <c r="A37" s="13" t="s">
        <v>30</v>
      </c>
      <c r="B37" s="22"/>
      <c r="C37" s="50" t="s">
        <v>24</v>
      </c>
      <c r="D37" s="111">
        <f>B5</f>
        <v>2553277.38</v>
      </c>
      <c r="E37" s="63"/>
      <c r="F37" s="37"/>
    </row>
    <row r="38" spans="1:10" s="51" customFormat="1" ht="16.2" x14ac:dyDescent="0.3">
      <c r="A38" s="46" t="str">
        <f>A32</f>
        <v>итого расходы</v>
      </c>
      <c r="B38" s="47"/>
      <c r="C38" s="52" t="str">
        <f>C32</f>
        <v>руб</v>
      </c>
      <c r="D38" s="64"/>
      <c r="E38" s="65">
        <f>E32</f>
        <v>2813732.0299999993</v>
      </c>
      <c r="F38" s="37"/>
    </row>
    <row r="39" spans="1:10" s="56" customFormat="1" ht="16.8" thickBot="1" x14ac:dyDescent="0.35">
      <c r="A39" s="38" t="s">
        <v>14</v>
      </c>
      <c r="B39" s="27"/>
      <c r="C39" s="53" t="s">
        <v>24</v>
      </c>
      <c r="D39" s="66"/>
      <c r="E39" s="67">
        <f>D34+D35+D36+D37-E38</f>
        <v>-122380.00999999931</v>
      </c>
      <c r="F39" s="39"/>
      <c r="G39" s="54"/>
      <c r="H39" s="55"/>
      <c r="I39" s="55"/>
      <c r="J39" s="55"/>
    </row>
    <row r="40" spans="1:10" s="16" customFormat="1" x14ac:dyDescent="0.3">
      <c r="A40" s="131" t="s">
        <v>52</v>
      </c>
      <c r="B40" s="132"/>
      <c r="C40" s="132"/>
      <c r="D40" s="132"/>
      <c r="E40" s="133"/>
      <c r="F40" s="40"/>
      <c r="G40" s="5"/>
      <c r="H40" s="5"/>
      <c r="I40" s="4"/>
      <c r="J40" s="4"/>
    </row>
    <row r="41" spans="1:10" s="43" customFormat="1" x14ac:dyDescent="0.3">
      <c r="A41" s="28" t="s">
        <v>22</v>
      </c>
      <c r="B41" s="129" t="s">
        <v>33</v>
      </c>
      <c r="C41" s="129" t="s">
        <v>26</v>
      </c>
      <c r="D41" s="136"/>
      <c r="E41" s="137"/>
      <c r="F41" s="5"/>
      <c r="G41" s="5"/>
      <c r="H41" s="5"/>
      <c r="I41" s="4"/>
      <c r="J41" s="4"/>
    </row>
    <row r="42" spans="1:10" s="43" customFormat="1" ht="62.4" x14ac:dyDescent="0.3">
      <c r="A42" s="11"/>
      <c r="B42" s="130"/>
      <c r="C42" s="101" t="s">
        <v>34</v>
      </c>
      <c r="D42" s="101" t="s">
        <v>35</v>
      </c>
      <c r="E42" s="72" t="s">
        <v>31</v>
      </c>
      <c r="F42" s="5"/>
      <c r="G42" s="5"/>
      <c r="H42" s="5"/>
      <c r="I42" s="4"/>
      <c r="J42" s="4"/>
    </row>
    <row r="43" spans="1:10" s="16" customFormat="1" x14ac:dyDescent="0.3">
      <c r="A43" s="18" t="s">
        <v>40</v>
      </c>
      <c r="B43" s="60">
        <v>2522039</v>
      </c>
      <c r="C43" s="60">
        <v>2522035</v>
      </c>
      <c r="D43" s="60"/>
      <c r="E43" s="61"/>
      <c r="F43" s="41"/>
      <c r="G43" s="5"/>
      <c r="H43" s="5"/>
      <c r="I43" s="4"/>
      <c r="J43" s="4"/>
    </row>
    <row r="44" spans="1:10" s="16" customFormat="1" x14ac:dyDescent="0.3">
      <c r="A44" s="18" t="s">
        <v>41</v>
      </c>
      <c r="B44" s="60">
        <v>1157261</v>
      </c>
      <c r="C44" s="60">
        <v>1206476</v>
      </c>
      <c r="D44" s="60">
        <v>89167</v>
      </c>
      <c r="E44" s="61"/>
      <c r="F44" s="41"/>
      <c r="G44" s="5"/>
      <c r="H44" s="5"/>
      <c r="I44" s="4"/>
      <c r="J44" s="4"/>
    </row>
    <row r="45" spans="1:10" s="16" customFormat="1" x14ac:dyDescent="0.3">
      <c r="A45" s="18" t="s">
        <v>36</v>
      </c>
      <c r="B45" s="60">
        <v>245287</v>
      </c>
      <c r="C45" s="60">
        <v>238765</v>
      </c>
      <c r="D45" s="60">
        <v>10473</v>
      </c>
      <c r="E45" s="61">
        <v>1821</v>
      </c>
      <c r="F45" s="41"/>
      <c r="G45" s="5"/>
      <c r="H45" s="5"/>
      <c r="I45" s="4"/>
      <c r="J45" s="4"/>
    </row>
    <row r="46" spans="1:10" s="16" customFormat="1" x14ac:dyDescent="0.3">
      <c r="A46" s="18" t="s">
        <v>37</v>
      </c>
      <c r="B46" s="60">
        <v>442200</v>
      </c>
      <c r="C46" s="60">
        <v>440441</v>
      </c>
      <c r="D46" s="60">
        <v>24247</v>
      </c>
      <c r="E46" s="61">
        <v>2986</v>
      </c>
      <c r="F46" s="41"/>
      <c r="G46" s="5"/>
      <c r="H46" s="5"/>
      <c r="I46" s="4"/>
      <c r="J46" s="4"/>
    </row>
    <row r="47" spans="1:10" s="16" customFormat="1" x14ac:dyDescent="0.3">
      <c r="A47" s="18" t="s">
        <v>38</v>
      </c>
      <c r="B47" s="60">
        <v>964369</v>
      </c>
      <c r="C47" s="60">
        <v>834105</v>
      </c>
      <c r="D47" s="60">
        <v>170314</v>
      </c>
      <c r="E47" s="61">
        <v>7607</v>
      </c>
      <c r="F47" s="41"/>
      <c r="G47" s="5"/>
      <c r="H47" s="5"/>
      <c r="I47" s="4"/>
      <c r="J47" s="4"/>
    </row>
    <row r="48" spans="1:10" s="16" customFormat="1" ht="16.2" thickBot="1" x14ac:dyDescent="0.35">
      <c r="A48" s="79" t="s">
        <v>42</v>
      </c>
      <c r="B48" s="80">
        <v>334511</v>
      </c>
      <c r="C48" s="80">
        <v>334499</v>
      </c>
      <c r="D48" s="80"/>
      <c r="E48" s="81"/>
      <c r="F48" s="41"/>
      <c r="G48" s="5"/>
      <c r="H48" s="5"/>
      <c r="I48" s="4"/>
      <c r="J48" s="4"/>
    </row>
    <row r="49" spans="1:9" s="16" customFormat="1" ht="16.2" thickBot="1" x14ac:dyDescent="0.35">
      <c r="A49" s="24" t="s">
        <v>23</v>
      </c>
      <c r="B49" s="70">
        <f>SUM(B43:B48)</f>
        <v>5665667</v>
      </c>
      <c r="C49" s="70">
        <f>SUM(C43:C48)</f>
        <v>5576321</v>
      </c>
      <c r="D49" s="70">
        <f>SUM(D43:D48)</f>
        <v>294201</v>
      </c>
      <c r="E49" s="71">
        <f>SUM(E43:E47)</f>
        <v>12414</v>
      </c>
      <c r="F49" s="73"/>
    </row>
    <row r="50" spans="1:9" s="49" customFormat="1" ht="16.2" thickBot="1" x14ac:dyDescent="0.35">
      <c r="A50" s="75" t="s">
        <v>39</v>
      </c>
      <c r="B50" s="76"/>
      <c r="C50" s="76"/>
      <c r="D50" s="76">
        <f>B44+B45+B46+B47-C44-C45-C46-C47-D44-D45-D46-D47-E47-E45-E46</f>
        <v>-217285</v>
      </c>
      <c r="E50" s="77"/>
      <c r="F50" s="90"/>
    </row>
    <row r="51" spans="1:9" s="94" customFormat="1" ht="16.2" x14ac:dyDescent="0.3">
      <c r="A51" s="127" t="s">
        <v>65</v>
      </c>
      <c r="B51" s="128"/>
      <c r="C51" s="128"/>
      <c r="D51" s="73" t="s">
        <v>50</v>
      </c>
      <c r="E51" s="91">
        <v>4947</v>
      </c>
      <c r="F51" s="35"/>
      <c r="G51" s="92"/>
      <c r="H51" s="93"/>
      <c r="I51" s="93"/>
    </row>
    <row r="52" spans="1:9" s="94" customFormat="1" ht="16.2" x14ac:dyDescent="0.3">
      <c r="A52" s="127" t="s">
        <v>66</v>
      </c>
      <c r="B52" s="128"/>
      <c r="C52" s="128"/>
      <c r="D52" s="73" t="s">
        <v>50</v>
      </c>
      <c r="E52" s="91">
        <v>4477.54</v>
      </c>
      <c r="F52" s="35"/>
      <c r="G52" s="92"/>
      <c r="H52" s="93"/>
      <c r="I52" s="93"/>
    </row>
    <row r="53" spans="1:9" s="94" customFormat="1" ht="16.2" x14ac:dyDescent="0.3">
      <c r="A53" s="105" t="s">
        <v>67</v>
      </c>
      <c r="B53" s="106"/>
      <c r="C53" s="106"/>
      <c r="D53" s="73" t="s">
        <v>50</v>
      </c>
      <c r="E53" s="91">
        <v>0</v>
      </c>
      <c r="F53" s="35"/>
      <c r="G53" s="92"/>
      <c r="H53" s="93"/>
      <c r="I53" s="93"/>
    </row>
    <row r="54" spans="1:9" s="94" customFormat="1" ht="16.2" x14ac:dyDescent="0.3">
      <c r="A54" s="95" t="s">
        <v>68</v>
      </c>
      <c r="B54" s="96"/>
      <c r="C54" s="96"/>
      <c r="D54" s="97" t="s">
        <v>50</v>
      </c>
      <c r="E54" s="98">
        <f>E52</f>
        <v>4477.54</v>
      </c>
      <c r="F54" s="35"/>
      <c r="G54" s="92"/>
      <c r="H54" s="93"/>
      <c r="I54" s="93"/>
    </row>
    <row r="55" spans="1:9" s="1" customFormat="1" x14ac:dyDescent="0.3">
      <c r="A55" s="15" t="s">
        <v>8</v>
      </c>
      <c r="B55" s="9"/>
      <c r="C55" s="9"/>
      <c r="D55" s="9"/>
      <c r="E55" s="9"/>
      <c r="F55" s="9"/>
      <c r="G55" s="16"/>
      <c r="H55" s="16"/>
    </row>
  </sheetData>
  <mergeCells count="6">
    <mergeCell ref="A52:C52"/>
    <mergeCell ref="B41:B42"/>
    <mergeCell ref="A40:E40"/>
    <mergeCell ref="A33:C33"/>
    <mergeCell ref="C41:E41"/>
    <mergeCell ref="A51:C51"/>
  </mergeCells>
  <pageMargins left="0.51181102362204722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2021-02-25T07:37:57Z</cp:lastPrinted>
  <dcterms:created xsi:type="dcterms:W3CDTF">2016-04-22T06:39:22Z</dcterms:created>
  <dcterms:modified xsi:type="dcterms:W3CDTF">2021-03-12T11:17:46Z</dcterms:modified>
</cp:coreProperties>
</file>