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4" i="1" l="1"/>
  <c r="E22" i="1" l="1"/>
  <c r="E21" i="1" l="1"/>
  <c r="E19" i="1" s="1"/>
  <c r="B5" i="1" l="1"/>
  <c r="D35" i="1" s="1"/>
  <c r="D48" i="1" l="1"/>
  <c r="E47" i="1"/>
  <c r="D47" i="1"/>
  <c r="E29" i="1" s="1"/>
  <c r="D29" i="1" s="1"/>
  <c r="C47" i="1"/>
  <c r="B47" i="1"/>
  <c r="D14" i="1" l="1"/>
  <c r="E17" i="1" l="1"/>
  <c r="D17" i="1" l="1"/>
  <c r="D11" i="1"/>
  <c r="D12" i="1"/>
  <c r="E9" i="1"/>
  <c r="E52" i="1" l="1"/>
  <c r="C30" i="1" l="1"/>
  <c r="E18" i="1" l="1"/>
  <c r="E16" i="1" l="1"/>
  <c r="D13" i="1"/>
  <c r="D10" i="1" s="1"/>
  <c r="D15" i="1"/>
  <c r="C36" i="1" l="1"/>
  <c r="A36" i="1"/>
  <c r="D19" i="1"/>
  <c r="D30" i="1" l="1"/>
  <c r="E10" i="1" l="1"/>
  <c r="E30" i="1" s="1"/>
  <c r="E36" i="1" l="1"/>
  <c r="E37" i="1" s="1"/>
</calcChain>
</file>

<file path=xl/sharedStrings.xml><?xml version="1.0" encoding="utf-8"?>
<sst xmlns="http://schemas.openxmlformats.org/spreadsheetml/2006/main" count="107" uniqueCount="74">
  <si>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</si>
  <si>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</si>
  <si>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</si>
  <si>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</si>
  <si>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</si>
  <si>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</si>
  <si>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</si>
  <si>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</si>
  <si>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</si>
  <si>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</si>
  <si>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</si>
  <si>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</si>
  <si>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д.11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</si>
  <si>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</si>
  <si>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</si>
  <si>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</si>
  <si>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</si>
  <si>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Кол-во месяцев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</si>
  <si>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</si>
  <si>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</si>
  <si>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</si>
  <si>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</si>
  <si>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</si>
  <si>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</si>
  <si>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</si>
  <si>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</si>
  <si>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</si>
  <si>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</si>
  <si>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прочим потребит. и на производ. нужды</t>
  </si>
  <si>
    <t>*электроизмерительные работы</t>
  </si>
  <si>
    <t>ежемесячно</t>
  </si>
  <si>
    <t>Начислено собственникам помещений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</si>
  <si>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</si>
  <si>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</si>
  <si>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</si>
  <si>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</si>
  <si>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</si>
  <si>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</si>
  <si>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</si>
  <si>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</si>
  <si>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</si>
  <si>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</si>
  <si>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</si>
  <si>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</si>
  <si>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</si>
  <si>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обеспечению требов-ий пожар.безоп-ти и сан.требований</t>
  </si>
  <si>
    <t>6.обслуживание спецсчета</t>
  </si>
  <si>
    <t>7.Работы по ремонту общедомового имущества всего, в т.ч.</t>
  </si>
  <si>
    <t>8. Расходы на коммун.услуги в целях содержания общего имущества дома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</si>
  <si>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</si>
  <si>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</si>
  <si>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</si>
  <si>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</si>
  <si>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Начислено за данный период по статье "коммун.ресурсы, используемые в целях содержания общедом.имущества",руб</t>
  </si>
  <si>
    <t>март</t>
  </si>
  <si>
    <t>*дератизация,дезинсекция мест общего пользования</t>
  </si>
  <si>
    <t>работы на общедомовой системе отопления кв.133,144</t>
  </si>
  <si>
    <t>февр,авг</t>
  </si>
  <si>
    <t>изготовление и установка ПВХ рамы лоджии нежилых помещений</t>
  </si>
  <si>
    <t>октябрь</t>
  </si>
  <si>
    <t>в теч.года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</si>
  <si>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</si>
  <si>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</si>
  <si>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</si>
  <si>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</si>
  <si>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дезинфекция заключительная (коронавирус)  по предписанию Роспотребнадзора</t>
  </si>
  <si>
    <t>наладка циркуляции ГВС кв.28,30,34</t>
  </si>
  <si>
    <t>работы на общедомовой системе ГВС кв.142</t>
  </si>
  <si>
    <t>замена ливневых труб в подвале</t>
  </si>
  <si>
    <t>ремонт ливневки на чердаке над кв.142</t>
  </si>
  <si>
    <t>установка нового стенда "Объявления" п.4</t>
  </si>
  <si>
    <t>февраль</t>
  </si>
  <si>
    <t>замена общедомового прибора учета ХВС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</si>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</sst>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/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1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0" fontId="6" fillId="2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ont="1" applyFill="1"/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1" fontId="5" fillId="0" borderId="11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1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6" fillId="2" borderId="11" xfId="1" applyNumberFormat="1" applyFont="1" applyFill="1" applyBorder="1" applyAlignment="1">
      <alignment vertical="top" wrapText="1"/>
    </xf>
    <xf numFmtId="165" fontId="6" fillId="2" borderId="12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2" fontId="4" fillId="0" borderId="17" xfId="0" applyNumberFormat="1" applyFont="1" applyFill="1" applyBorder="1" applyAlignment="1">
      <alignment vertical="top" wrapText="1"/>
    </xf>
    <xf numFmtId="165" fontId="3" fillId="0" borderId="18" xfId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5" fontId="3" fillId="0" borderId="0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6" fontId="6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6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6" fillId="2" borderId="0" xfId="1" applyNumberFormat="1" applyFont="1" applyFill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11" fillId="0" borderId="0" xfId="0" applyFont="1" applyAlignment="1"/>
    <xf numFmtId="165" fontId="3" fillId="0" borderId="0" xfId="1" applyNumberFormat="1" applyFont="1" applyFill="1" applyAlignment="1">
      <alignment horizontal="right" vertical="top" wrapText="1"/>
    </xf>
    <xf numFmtId="165" fontId="5" fillId="0" borderId="20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19" zoomScale="75" zoomScaleNormal="75" workbookViewId="0">
      <selection activeCell="A26" sqref="A26"/>
    </sheetView>
  </sheetViews>
  <sheetFormatPr defaultRowHeight="15.6" x14ac:dyDescent="0.3"/>
  <cols>
    <col min="1" max="1" width="79.88671875" style="8" customWidth="1"/>
    <col min="2" max="2" width="13.6640625" style="8" customWidth="1"/>
    <col min="3" max="4" width="13.88671875" style="8" customWidth="1"/>
    <col min="5" max="5" width="14.33203125" style="8" customWidth="1"/>
    <col min="6" max="6" width="12.21875" style="8" bestFit="1" customWidth="1"/>
    <col min="7" max="7" width="9.109375" style="6"/>
  </cols>
  <sheetData>
    <row r="1" spans="1:10" s="15" customFormat="1" ht="31.2" x14ac:dyDescent="0.3">
      <c r="A1" s="7" t="s">
        <v>8</v>
      </c>
      <c r="B1" s="8"/>
      <c r="C1" s="8">
        <v>2020</v>
      </c>
      <c r="D1" s="42" t="s">
        <v>17</v>
      </c>
      <c r="E1" s="42">
        <v>12</v>
      </c>
      <c r="F1" s="8"/>
      <c r="G1" s="5"/>
    </row>
    <row r="2" spans="1:10" s="15" customFormat="1" x14ac:dyDescent="0.3">
      <c r="A2" s="7" t="s">
        <v>12</v>
      </c>
      <c r="B2" s="86"/>
      <c r="C2" s="54"/>
      <c r="D2" s="86"/>
      <c r="E2" s="86"/>
      <c r="F2" s="8"/>
      <c r="G2" s="5"/>
    </row>
    <row r="3" spans="1:10" s="15" customFormat="1" x14ac:dyDescent="0.3">
      <c r="A3" s="8" t="s">
        <v>20</v>
      </c>
      <c r="B3" s="86">
        <v>8108.55</v>
      </c>
      <c r="C3" s="54"/>
      <c r="D3" s="86"/>
      <c r="E3" s="86"/>
      <c r="F3" s="8"/>
      <c r="G3" s="5"/>
    </row>
    <row r="4" spans="1:10" s="15" customFormat="1" x14ac:dyDescent="0.3">
      <c r="A4" s="8" t="s">
        <v>49</v>
      </c>
      <c r="B4" s="14">
        <v>13.6</v>
      </c>
      <c r="C4" s="14"/>
      <c r="D4" s="14"/>
      <c r="E4" s="14"/>
      <c r="F4" s="4"/>
      <c r="G4" s="5"/>
    </row>
    <row r="5" spans="1:10" s="15" customFormat="1" x14ac:dyDescent="0.3">
      <c r="A5" s="8" t="s">
        <v>16</v>
      </c>
      <c r="B5" s="87">
        <f>B3*E1*B4</f>
        <v>1323315.3600000001</v>
      </c>
      <c r="C5" s="87"/>
      <c r="D5" s="87"/>
      <c r="E5" s="14"/>
      <c r="F5" s="43"/>
      <c r="G5" s="8"/>
    </row>
    <row r="6" spans="1:10" s="15" customFormat="1" ht="31.2" x14ac:dyDescent="0.3">
      <c r="A6" s="8" t="s">
        <v>53</v>
      </c>
      <c r="B6" s="125">
        <v>160922.25</v>
      </c>
      <c r="C6" s="43"/>
      <c r="D6" s="43"/>
      <c r="E6" s="8"/>
      <c r="F6" s="43"/>
      <c r="G6" s="8"/>
    </row>
    <row r="7" spans="1:10" s="15" customFormat="1" ht="16.2" thickBot="1" x14ac:dyDescent="0.35">
      <c r="A7" s="8" t="s">
        <v>0</v>
      </c>
      <c r="B7" s="8">
        <v>99.8</v>
      </c>
      <c r="C7" s="8"/>
      <c r="D7" s="8"/>
      <c r="E7" s="8"/>
      <c r="F7" s="43"/>
      <c r="G7" s="5"/>
    </row>
    <row r="8" spans="1:10" s="17" customFormat="1" ht="63" thickBot="1" x14ac:dyDescent="0.35">
      <c r="A8" s="32" t="s">
        <v>1</v>
      </c>
      <c r="B8" s="33" t="s">
        <v>9</v>
      </c>
      <c r="C8" s="33" t="s">
        <v>14</v>
      </c>
      <c r="D8" s="33" t="s">
        <v>18</v>
      </c>
      <c r="E8" s="34" t="s">
        <v>15</v>
      </c>
      <c r="F8" s="2"/>
      <c r="G8" s="16"/>
    </row>
    <row r="9" spans="1:10" s="15" customFormat="1" x14ac:dyDescent="0.3">
      <c r="A9" s="35" t="s">
        <v>2</v>
      </c>
      <c r="B9" s="26" t="s">
        <v>10</v>
      </c>
      <c r="C9" s="109" t="s">
        <v>19</v>
      </c>
      <c r="D9" s="36">
        <v>1.06</v>
      </c>
      <c r="E9" s="78">
        <f>D9*B3*E1</f>
        <v>103140.75599999999</v>
      </c>
      <c r="F9" s="8"/>
      <c r="G9" s="5"/>
    </row>
    <row r="10" spans="1:10" s="15" customFormat="1" ht="46.8" x14ac:dyDescent="0.3">
      <c r="A10" s="10" t="s">
        <v>3</v>
      </c>
      <c r="B10" s="24" t="s">
        <v>10</v>
      </c>
      <c r="C10" s="110" t="s">
        <v>19</v>
      </c>
      <c r="D10" s="11">
        <f>5.75+D11+D12+D13+D14</f>
        <v>7.6435581371926347</v>
      </c>
      <c r="E10" s="79">
        <f>D10*E1*B3</f>
        <v>743738.08000000007</v>
      </c>
      <c r="F10" s="8"/>
      <c r="G10" s="5"/>
    </row>
    <row r="11" spans="1:10" s="15" customFormat="1" ht="15.6" customHeight="1" x14ac:dyDescent="0.3">
      <c r="A11" s="12" t="s">
        <v>4</v>
      </c>
      <c r="B11" s="24"/>
      <c r="C11" s="110" t="s">
        <v>19</v>
      </c>
      <c r="D11" s="11">
        <f>E11/B3/E1</f>
        <v>6.1971622546571209E-2</v>
      </c>
      <c r="E11" s="79">
        <v>6030</v>
      </c>
      <c r="F11" s="8"/>
      <c r="G11" s="5"/>
    </row>
    <row r="12" spans="1:10" s="15" customFormat="1" ht="15.6" customHeight="1" x14ac:dyDescent="0.3">
      <c r="A12" s="12" t="s">
        <v>5</v>
      </c>
      <c r="B12" s="24"/>
      <c r="C12" s="110" t="s">
        <v>19</v>
      </c>
      <c r="D12" s="11">
        <f>E12/B3/E1</f>
        <v>1.6302236528109217</v>
      </c>
      <c r="E12" s="79">
        <v>158625</v>
      </c>
      <c r="F12" s="8"/>
      <c r="G12" s="5"/>
    </row>
    <row r="13" spans="1:10" s="15" customFormat="1" ht="15.6" customHeight="1" x14ac:dyDescent="0.3">
      <c r="A13" s="12" t="s">
        <v>29</v>
      </c>
      <c r="B13" s="24"/>
      <c r="C13" s="110" t="s">
        <v>23</v>
      </c>
      <c r="D13" s="11">
        <f>E13/B3/E1</f>
        <v>0.13481654138738328</v>
      </c>
      <c r="E13" s="79">
        <v>13118</v>
      </c>
      <c r="F13" s="4"/>
      <c r="G13" s="3"/>
    </row>
    <row r="14" spans="1:10" s="118" customFormat="1" ht="15.6" customHeight="1" x14ac:dyDescent="0.3">
      <c r="A14" s="12" t="s">
        <v>55</v>
      </c>
      <c r="B14" s="88"/>
      <c r="C14" s="117" t="s">
        <v>19</v>
      </c>
      <c r="D14" s="11">
        <f>E14/B3/E1</f>
        <v>6.6546320447757837E-2</v>
      </c>
      <c r="E14" s="79">
        <f>0.05*E1*B3+1610</f>
        <v>6475.130000000001</v>
      </c>
      <c r="F14" s="14"/>
      <c r="G14" s="14"/>
      <c r="H14" s="52"/>
      <c r="I14" s="113"/>
      <c r="J14" s="113"/>
    </row>
    <row r="15" spans="1:10" s="15" customFormat="1" ht="31.2" x14ac:dyDescent="0.3">
      <c r="A15" s="10" t="s">
        <v>50</v>
      </c>
      <c r="B15" s="24" t="s">
        <v>10</v>
      </c>
      <c r="C15" s="110" t="s">
        <v>19</v>
      </c>
      <c r="D15" s="11">
        <f>E15/E1/B3</f>
        <v>6.8562196693613533</v>
      </c>
      <c r="E15" s="79">
        <f>15400*3.61*E1</f>
        <v>667128</v>
      </c>
      <c r="F15" s="8"/>
      <c r="G15" s="5"/>
    </row>
    <row r="16" spans="1:10" s="15" customFormat="1" ht="31.2" x14ac:dyDescent="0.3">
      <c r="A16" s="10" t="s">
        <v>44</v>
      </c>
      <c r="B16" s="24" t="s">
        <v>10</v>
      </c>
      <c r="C16" s="110" t="s">
        <v>19</v>
      </c>
      <c r="D16" s="11">
        <v>0.51</v>
      </c>
      <c r="E16" s="79">
        <f>D16*E1*B3</f>
        <v>49624.326000000001</v>
      </c>
      <c r="F16" s="8"/>
      <c r="G16" s="5"/>
    </row>
    <row r="17" spans="1:10" s="15" customFormat="1" x14ac:dyDescent="0.3">
      <c r="A17" s="10" t="s">
        <v>45</v>
      </c>
      <c r="B17" s="24" t="s">
        <v>30</v>
      </c>
      <c r="C17" s="110" t="s">
        <v>19</v>
      </c>
      <c r="D17" s="11">
        <f>E17/E1/B3</f>
        <v>0.9025411448409395</v>
      </c>
      <c r="E17" s="79">
        <f>7318.3*E1</f>
        <v>87819.6</v>
      </c>
      <c r="F17" s="8"/>
      <c r="G17" s="5"/>
    </row>
    <row r="18" spans="1:10" s="15" customFormat="1" ht="16.2" thickBot="1" x14ac:dyDescent="0.35">
      <c r="A18" s="89" t="s">
        <v>46</v>
      </c>
      <c r="B18" s="90" t="s">
        <v>10</v>
      </c>
      <c r="C18" s="91" t="s">
        <v>19</v>
      </c>
      <c r="D18" s="111">
        <v>0.2</v>
      </c>
      <c r="E18" s="112">
        <f>D18*B3*E1</f>
        <v>19460.52</v>
      </c>
      <c r="F18" s="8"/>
      <c r="G18" s="5"/>
    </row>
    <row r="19" spans="1:10" s="15" customFormat="1" x14ac:dyDescent="0.3">
      <c r="A19" s="92" t="s">
        <v>47</v>
      </c>
      <c r="B19" s="93"/>
      <c r="C19" s="93"/>
      <c r="D19" s="94">
        <f>E19/E1/B3</f>
        <v>3.5882787304758561</v>
      </c>
      <c r="E19" s="95">
        <f>E20+E21+E22+E23+E28+E24+E25+E26+E27</f>
        <v>349148.85000000003</v>
      </c>
      <c r="F19" s="8"/>
      <c r="G19" s="5"/>
    </row>
    <row r="20" spans="1:10" s="18" customFormat="1" x14ac:dyDescent="0.3">
      <c r="A20" s="10" t="s">
        <v>67</v>
      </c>
      <c r="B20" s="24" t="s">
        <v>71</v>
      </c>
      <c r="C20" s="128" t="s">
        <v>19</v>
      </c>
      <c r="D20" s="11"/>
      <c r="E20" s="79">
        <v>2595.4</v>
      </c>
      <c r="F20" s="44"/>
      <c r="G20" s="13"/>
    </row>
    <row r="21" spans="1:10" s="18" customFormat="1" x14ac:dyDescent="0.3">
      <c r="A21" s="10" t="s">
        <v>56</v>
      </c>
      <c r="B21" s="24" t="s">
        <v>57</v>
      </c>
      <c r="C21" s="128" t="s">
        <v>19</v>
      </c>
      <c r="D21" s="11"/>
      <c r="E21" s="79">
        <f>673.53+1610.82</f>
        <v>2284.35</v>
      </c>
      <c r="F21" s="44"/>
      <c r="G21" s="13"/>
    </row>
    <row r="22" spans="1:10" s="18" customFormat="1" x14ac:dyDescent="0.3">
      <c r="A22" s="10" t="s">
        <v>69</v>
      </c>
      <c r="B22" s="24" t="s">
        <v>54</v>
      </c>
      <c r="C22" s="128" t="s">
        <v>19</v>
      </c>
      <c r="D22" s="11"/>
      <c r="E22" s="79">
        <f>2435.99</f>
        <v>2435.9899999999998</v>
      </c>
      <c r="F22" s="44"/>
      <c r="G22" s="13"/>
    </row>
    <row r="23" spans="1:10" s="55" customFormat="1" x14ac:dyDescent="0.3">
      <c r="A23" s="10" t="s">
        <v>70</v>
      </c>
      <c r="B23" s="24" t="s">
        <v>54</v>
      </c>
      <c r="C23" s="128" t="s">
        <v>19</v>
      </c>
      <c r="D23" s="11"/>
      <c r="E23" s="79">
        <v>1057.32</v>
      </c>
      <c r="F23" s="8"/>
      <c r="G23" s="5"/>
    </row>
    <row r="24" spans="1:10" s="55" customFormat="1" x14ac:dyDescent="0.3">
      <c r="A24" s="10" t="s">
        <v>58</v>
      </c>
      <c r="B24" s="24" t="s">
        <v>59</v>
      </c>
      <c r="C24" s="128" t="s">
        <v>19</v>
      </c>
      <c r="D24" s="11"/>
      <c r="E24" s="79">
        <v>180000</v>
      </c>
      <c r="F24" s="8"/>
      <c r="G24" s="5"/>
    </row>
    <row r="25" spans="1:10" s="55" customFormat="1" x14ac:dyDescent="0.3">
      <c r="A25" s="89" t="s">
        <v>72</v>
      </c>
      <c r="B25" s="90" t="s">
        <v>73</v>
      </c>
      <c r="C25" s="91" t="s">
        <v>19</v>
      </c>
      <c r="D25" s="111"/>
      <c r="E25" s="112">
        <v>119976.47</v>
      </c>
      <c r="F25" s="8"/>
      <c r="G25" s="5"/>
    </row>
    <row r="26" spans="1:10" s="55" customFormat="1" x14ac:dyDescent="0.3">
      <c r="A26" s="89" t="s">
        <v>68</v>
      </c>
      <c r="B26" s="90" t="s">
        <v>54</v>
      </c>
      <c r="C26" s="91" t="s">
        <v>19</v>
      </c>
      <c r="D26" s="111"/>
      <c r="E26" s="112">
        <v>11611.67</v>
      </c>
      <c r="F26" s="8"/>
      <c r="G26" s="5"/>
    </row>
    <row r="27" spans="1:10" s="55" customFormat="1" ht="16.2" thickBot="1" x14ac:dyDescent="0.35">
      <c r="A27" s="37" t="s">
        <v>66</v>
      </c>
      <c r="B27" s="27" t="s">
        <v>54</v>
      </c>
      <c r="C27" s="28" t="s">
        <v>19</v>
      </c>
      <c r="D27" s="29"/>
      <c r="E27" s="80">
        <v>3187.65</v>
      </c>
      <c r="F27" s="8"/>
      <c r="G27" s="5"/>
    </row>
    <row r="28" spans="1:10" s="55" customFormat="1" ht="15" customHeight="1" thickBot="1" x14ac:dyDescent="0.35">
      <c r="A28" s="138" t="s">
        <v>65</v>
      </c>
      <c r="B28" s="27" t="s">
        <v>60</v>
      </c>
      <c r="C28" s="28" t="s">
        <v>19</v>
      </c>
      <c r="D28" s="29"/>
      <c r="E28" s="80">
        <v>26000</v>
      </c>
      <c r="F28" s="8"/>
      <c r="G28" s="5"/>
    </row>
    <row r="29" spans="1:10" s="23" customFormat="1" ht="16.2" thickBot="1" x14ac:dyDescent="0.35">
      <c r="A29" s="20" t="s">
        <v>48</v>
      </c>
      <c r="B29" s="21"/>
      <c r="C29" s="21" t="s">
        <v>19</v>
      </c>
      <c r="D29" s="84">
        <f>E29/E1/B3</f>
        <v>1.6485993180038354</v>
      </c>
      <c r="E29" s="85">
        <f>D47+D48</f>
        <v>160413</v>
      </c>
      <c r="F29" s="38"/>
      <c r="G29" s="39"/>
      <c r="H29" s="22"/>
      <c r="I29" s="22"/>
      <c r="J29" s="22"/>
    </row>
    <row r="30" spans="1:10" s="15" customFormat="1" ht="16.2" thickBot="1" x14ac:dyDescent="0.35">
      <c r="A30" s="96" t="s">
        <v>6</v>
      </c>
      <c r="B30" s="97"/>
      <c r="C30" s="98" t="str">
        <f>C29</f>
        <v>руб</v>
      </c>
      <c r="D30" s="143">
        <f>D9+D10+D15+D16+D17+D19+D18+D29</f>
        <v>22.40919699987462</v>
      </c>
      <c r="E30" s="99">
        <f>E9+E10+E15+E16+E17+E19+E18+E29</f>
        <v>2180473.1320000002</v>
      </c>
      <c r="F30" s="122"/>
      <c r="G30" s="9"/>
    </row>
    <row r="31" spans="1:10" s="23" customFormat="1" ht="16.2" thickBot="1" x14ac:dyDescent="0.35">
      <c r="A31" s="139" t="s">
        <v>24</v>
      </c>
      <c r="B31" s="140"/>
      <c r="C31" s="140"/>
      <c r="D31" s="141" t="s">
        <v>26</v>
      </c>
      <c r="E31" s="142" t="s">
        <v>27</v>
      </c>
      <c r="F31" s="56"/>
      <c r="G31" s="38"/>
      <c r="H31" s="57"/>
      <c r="I31" s="22"/>
      <c r="J31" s="22"/>
    </row>
    <row r="32" spans="1:10" s="62" customFormat="1" x14ac:dyDescent="0.3">
      <c r="A32" s="45" t="s">
        <v>52</v>
      </c>
      <c r="B32" s="30"/>
      <c r="C32" s="60" t="s">
        <v>23</v>
      </c>
      <c r="D32" s="126"/>
      <c r="E32" s="120">
        <v>-120198</v>
      </c>
      <c r="F32" s="46"/>
      <c r="G32" s="61"/>
    </row>
    <row r="33" spans="1:10" s="62" customFormat="1" x14ac:dyDescent="0.3">
      <c r="A33" s="12" t="s">
        <v>11</v>
      </c>
      <c r="B33" s="25"/>
      <c r="C33" s="63" t="s">
        <v>23</v>
      </c>
      <c r="D33" s="127">
        <v>244607</v>
      </c>
      <c r="E33" s="73"/>
      <c r="F33" s="46"/>
      <c r="G33" s="61"/>
    </row>
    <row r="34" spans="1:10" s="62" customFormat="1" x14ac:dyDescent="0.3">
      <c r="A34" s="12" t="s">
        <v>32</v>
      </c>
      <c r="B34" s="25"/>
      <c r="C34" s="63" t="s">
        <v>23</v>
      </c>
      <c r="D34" s="127">
        <f>8998.3+8193.04+3046.44</f>
        <v>20237.78</v>
      </c>
      <c r="E34" s="73"/>
      <c r="F34" s="47"/>
      <c r="G34" s="61"/>
    </row>
    <row r="35" spans="1:10" s="65" customFormat="1" ht="16.2" x14ac:dyDescent="0.3">
      <c r="A35" s="12" t="s">
        <v>31</v>
      </c>
      <c r="B35" s="25"/>
      <c r="C35" s="63" t="s">
        <v>23</v>
      </c>
      <c r="D35" s="127">
        <f>B5+B6</f>
        <v>1484237.61</v>
      </c>
      <c r="E35" s="73"/>
      <c r="F35" s="48"/>
      <c r="G35" s="64"/>
    </row>
    <row r="36" spans="1:10" s="65" customFormat="1" ht="16.2" x14ac:dyDescent="0.3">
      <c r="A36" s="58" t="str">
        <f>A30</f>
        <v>итого расходы</v>
      </c>
      <c r="B36" s="59"/>
      <c r="C36" s="66" t="str">
        <f>C30</f>
        <v>руб</v>
      </c>
      <c r="D36" s="74"/>
      <c r="E36" s="75">
        <f>E30</f>
        <v>2180473.1320000002</v>
      </c>
      <c r="F36" s="49"/>
      <c r="G36" s="64"/>
    </row>
    <row r="37" spans="1:10" s="70" customFormat="1" ht="16.8" thickBot="1" x14ac:dyDescent="0.35">
      <c r="A37" s="50" t="s">
        <v>13</v>
      </c>
      <c r="B37" s="40"/>
      <c r="C37" s="67" t="s">
        <v>23</v>
      </c>
      <c r="D37" s="76"/>
      <c r="E37" s="77">
        <f>E32+D33+D34+D35-E36</f>
        <v>-551588.74200000009</v>
      </c>
      <c r="F37" s="51"/>
      <c r="G37" s="68"/>
      <c r="H37" s="69"/>
      <c r="I37" s="69"/>
      <c r="J37" s="69"/>
    </row>
    <row r="38" spans="1:10" s="15" customFormat="1" x14ac:dyDescent="0.3">
      <c r="A38" s="133" t="s">
        <v>51</v>
      </c>
      <c r="B38" s="134"/>
      <c r="C38" s="134"/>
      <c r="D38" s="134"/>
      <c r="E38" s="135"/>
      <c r="F38" s="52"/>
      <c r="G38" s="4"/>
      <c r="H38" s="4"/>
      <c r="I38" s="3"/>
      <c r="J38" s="3"/>
    </row>
    <row r="39" spans="1:10" s="55" customFormat="1" x14ac:dyDescent="0.3">
      <c r="A39" s="41" t="s">
        <v>21</v>
      </c>
      <c r="B39" s="131" t="s">
        <v>33</v>
      </c>
      <c r="C39" s="131" t="s">
        <v>25</v>
      </c>
      <c r="D39" s="136"/>
      <c r="E39" s="137"/>
      <c r="F39" s="4"/>
      <c r="G39" s="4"/>
      <c r="H39" s="4"/>
      <c r="I39" s="3"/>
      <c r="J39" s="3"/>
    </row>
    <row r="40" spans="1:10" s="55" customFormat="1" ht="62.4" x14ac:dyDescent="0.3">
      <c r="A40" s="10"/>
      <c r="B40" s="132"/>
      <c r="C40" s="121" t="s">
        <v>34</v>
      </c>
      <c r="D40" s="121" t="s">
        <v>35</v>
      </c>
      <c r="E40" s="83" t="s">
        <v>28</v>
      </c>
      <c r="F40" s="4"/>
      <c r="G40" s="4"/>
      <c r="H40" s="4"/>
      <c r="I40" s="3"/>
      <c r="J40" s="3"/>
    </row>
    <row r="41" spans="1:10" s="15" customFormat="1" x14ac:dyDescent="0.3">
      <c r="A41" s="19" t="s">
        <v>41</v>
      </c>
      <c r="B41" s="71">
        <v>1609432</v>
      </c>
      <c r="C41" s="71">
        <v>1609438</v>
      </c>
      <c r="D41" s="71"/>
      <c r="E41" s="72"/>
      <c r="F41" s="53"/>
      <c r="G41" s="4"/>
      <c r="H41" s="4"/>
      <c r="I41" s="3"/>
      <c r="J41" s="3"/>
    </row>
    <row r="42" spans="1:10" s="15" customFormat="1" x14ac:dyDescent="0.3">
      <c r="A42" s="19" t="s">
        <v>42</v>
      </c>
      <c r="B42" s="71">
        <v>734049</v>
      </c>
      <c r="C42" s="71">
        <v>734534</v>
      </c>
      <c r="D42" s="71">
        <v>4812</v>
      </c>
      <c r="E42" s="72"/>
      <c r="F42" s="53"/>
      <c r="G42" s="4"/>
      <c r="H42" s="4"/>
      <c r="I42" s="3"/>
      <c r="J42" s="3"/>
    </row>
    <row r="43" spans="1:10" s="15" customFormat="1" x14ac:dyDescent="0.3">
      <c r="A43" s="19" t="s">
        <v>36</v>
      </c>
      <c r="B43" s="71">
        <v>165675</v>
      </c>
      <c r="C43" s="71">
        <v>160138</v>
      </c>
      <c r="D43" s="71">
        <v>5405</v>
      </c>
      <c r="E43" s="72"/>
      <c r="F43" s="53"/>
      <c r="G43" s="4"/>
      <c r="H43" s="4"/>
      <c r="I43" s="3"/>
      <c r="J43" s="3"/>
    </row>
    <row r="44" spans="1:10" s="15" customFormat="1" x14ac:dyDescent="0.3">
      <c r="A44" s="19" t="s">
        <v>37</v>
      </c>
      <c r="B44" s="71">
        <v>296650</v>
      </c>
      <c r="C44" s="71">
        <v>285228</v>
      </c>
      <c r="D44" s="71">
        <v>6912</v>
      </c>
      <c r="E44" s="72"/>
      <c r="F44" s="53"/>
      <c r="G44" s="4"/>
      <c r="H44" s="4"/>
      <c r="I44" s="3"/>
      <c r="J44" s="3"/>
    </row>
    <row r="45" spans="1:10" s="15" customFormat="1" x14ac:dyDescent="0.3">
      <c r="A45" s="19" t="s">
        <v>38</v>
      </c>
      <c r="B45" s="71">
        <v>687878</v>
      </c>
      <c r="C45" s="71">
        <v>543939</v>
      </c>
      <c r="D45" s="71">
        <v>143792</v>
      </c>
      <c r="E45" s="72"/>
      <c r="F45" s="53"/>
      <c r="G45" s="4"/>
      <c r="H45" s="4"/>
      <c r="I45" s="3"/>
      <c r="J45" s="3"/>
    </row>
    <row r="46" spans="1:10" s="15" customFormat="1" ht="16.2" thickBot="1" x14ac:dyDescent="0.35">
      <c r="A46" s="114" t="s">
        <v>43</v>
      </c>
      <c r="B46" s="115">
        <v>194784</v>
      </c>
      <c r="C46" s="115">
        <v>194755</v>
      </c>
      <c r="D46" s="115"/>
      <c r="E46" s="116"/>
      <c r="F46" s="53"/>
      <c r="G46" s="4"/>
      <c r="H46" s="4"/>
      <c r="I46" s="3"/>
      <c r="J46" s="3"/>
    </row>
    <row r="47" spans="1:10" s="15" customFormat="1" ht="16.2" thickBot="1" x14ac:dyDescent="0.35">
      <c r="A47" s="31" t="s">
        <v>22</v>
      </c>
      <c r="B47" s="81">
        <f>SUM(B41:B46)</f>
        <v>3688468</v>
      </c>
      <c r="C47" s="81">
        <f>SUM(C41:C46)</f>
        <v>3528032</v>
      </c>
      <c r="D47" s="81">
        <f>SUM(D41:D46)</f>
        <v>160921</v>
      </c>
      <c r="E47" s="82">
        <f>SUM(E41:E45)</f>
        <v>0</v>
      </c>
      <c r="F47" s="46"/>
    </row>
    <row r="48" spans="1:10" s="62" customFormat="1" ht="16.2" thickBot="1" x14ac:dyDescent="0.35">
      <c r="A48" s="100" t="s">
        <v>39</v>
      </c>
      <c r="B48" s="101"/>
      <c r="C48" s="101"/>
      <c r="D48" s="101">
        <f>B42+B43+B44+B45-C42-C43-C44-C45-D42-D43-D44-D45-E45</f>
        <v>-508</v>
      </c>
      <c r="E48" s="102"/>
      <c r="F48" s="119"/>
    </row>
    <row r="49" spans="1:8" s="1" customFormat="1" ht="16.2" x14ac:dyDescent="0.3">
      <c r="A49" s="129" t="s">
        <v>61</v>
      </c>
      <c r="B49" s="130"/>
      <c r="C49" s="130"/>
      <c r="D49" s="46" t="s">
        <v>40</v>
      </c>
      <c r="E49" s="103">
        <v>3625</v>
      </c>
      <c r="F49" s="8"/>
      <c r="G49" s="15"/>
      <c r="H49" s="15"/>
    </row>
    <row r="50" spans="1:8" s="15" customFormat="1" ht="16.2" x14ac:dyDescent="0.3">
      <c r="A50" s="129" t="s">
        <v>62</v>
      </c>
      <c r="B50" s="130"/>
      <c r="C50" s="130"/>
      <c r="D50" s="46" t="s">
        <v>40</v>
      </c>
      <c r="E50" s="103">
        <v>3171.95</v>
      </c>
      <c r="F50" s="4"/>
      <c r="G50" s="104"/>
    </row>
    <row r="51" spans="1:8" s="15" customFormat="1" ht="16.2" x14ac:dyDescent="0.3">
      <c r="A51" s="123" t="s">
        <v>63</v>
      </c>
      <c r="B51" s="124"/>
      <c r="C51" s="124"/>
      <c r="D51" s="46" t="s">
        <v>40</v>
      </c>
      <c r="E51" s="103">
        <v>0</v>
      </c>
      <c r="F51" s="4"/>
      <c r="G51" s="104"/>
    </row>
    <row r="52" spans="1:8" s="1" customFormat="1" ht="16.2" x14ac:dyDescent="0.3">
      <c r="A52" s="105" t="s">
        <v>64</v>
      </c>
      <c r="B52" s="106"/>
      <c r="C52" s="106"/>
      <c r="D52" s="107" t="s">
        <v>40</v>
      </c>
      <c r="E52" s="108">
        <f>E50-E51</f>
        <v>3171.95</v>
      </c>
      <c r="F52" s="4"/>
      <c r="G52" s="104"/>
    </row>
    <row r="53" spans="1:8" s="1" customFormat="1" x14ac:dyDescent="0.3">
      <c r="A53" s="14" t="s">
        <v>7</v>
      </c>
      <c r="B53" s="8"/>
      <c r="C53" s="8"/>
      <c r="D53" s="8"/>
      <c r="E53" s="8"/>
      <c r="F53" s="8"/>
      <c r="G53" s="15"/>
      <c r="H53" s="15"/>
    </row>
    <row r="54" spans="1:8" s="15" customFormat="1" x14ac:dyDescent="0.3">
      <c r="A54" s="8"/>
      <c r="B54" s="8"/>
      <c r="C54" s="8"/>
      <c r="D54" s="8"/>
      <c r="E54" s="8"/>
      <c r="F54" s="8"/>
      <c r="G54" s="5"/>
    </row>
    <row r="55" spans="1:8" s="15" customFormat="1" x14ac:dyDescent="0.3">
      <c r="A55" s="8"/>
      <c r="B55" s="8"/>
      <c r="C55" s="8"/>
      <c r="D55" s="8"/>
      <c r="E55" s="8"/>
      <c r="F55" s="8"/>
      <c r="G55" s="5"/>
    </row>
    <row r="56" spans="1:8" s="15" customFormat="1" x14ac:dyDescent="0.3">
      <c r="A56" s="8"/>
      <c r="B56" s="8"/>
      <c r="C56" s="8"/>
      <c r="D56" s="8"/>
      <c r="E56" s="8"/>
      <c r="F56" s="8"/>
      <c r="G56" s="5"/>
    </row>
  </sheetData>
  <mergeCells count="6">
    <mergeCell ref="A50:C50"/>
    <mergeCell ref="B39:B40"/>
    <mergeCell ref="A38:E38"/>
    <mergeCell ref="A31:C31"/>
    <mergeCell ref="C39:E39"/>
    <mergeCell ref="A49:C49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2021-02-25T07:44:11Z</cp:lastPrinted>
  <dcterms:created xsi:type="dcterms:W3CDTF">2016-04-22T06:39:22Z</dcterms:created>
  <dcterms:modified xsi:type="dcterms:W3CDTF">2021-03-12T11:13:28Z</dcterms:modified>
</cp:coreProperties>
</file>