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D32" i="1" l="1"/>
  <c r="E20" i="1" l="1"/>
  <c r="E24" i="1" l="1"/>
  <c r="E17" i="1" s="1"/>
  <c r="B5" i="1" l="1"/>
  <c r="D33" i="1" s="1"/>
  <c r="D30" i="1" l="1"/>
  <c r="D46" i="1" l="1"/>
  <c r="E25" i="1" s="1"/>
  <c r="D25" i="1" s="1"/>
  <c r="E45" i="1"/>
  <c r="D45" i="1"/>
  <c r="C45" i="1"/>
  <c r="B45" i="1"/>
  <c r="D14" i="1" l="1"/>
  <c r="E26" i="1" l="1"/>
  <c r="E50" i="1" l="1"/>
  <c r="C31" i="1" l="1"/>
  <c r="D13" i="1" l="1"/>
  <c r="C34" i="1" l="1"/>
  <c r="A34" i="1"/>
  <c r="E16" i="1" l="1"/>
  <c r="D12" i="1"/>
  <c r="D11" i="1"/>
  <c r="E9" i="1"/>
  <c r="D10" i="1" l="1"/>
  <c r="D15" i="1"/>
  <c r="D17" i="1"/>
  <c r="D27" i="1" l="1"/>
  <c r="E10" i="1"/>
  <c r="E27" i="1" s="1"/>
  <c r="E34" i="1" l="1"/>
  <c r="D35" i="1" s="1"/>
</calcChain>
</file>

<file path=xl/sharedStrings.xml><?xml version="1.0" encoding="utf-8"?>
<sst xmlns="http://schemas.openxmlformats.org/spreadsheetml/2006/main" count="99" uniqueCount="71">
  <si>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</si>
  <si>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</si>
  <si>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</si>
  <si>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</si>
  <si>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</si>
  <si>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</si>
  <si>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</si>
  <si>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</si>
  <si>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</si>
  <si>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</si>
  <si>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</si>
  <si>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</si>
  <si>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</si>
  <si>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д.13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</si>
  <si>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</si>
  <si>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</si>
  <si>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</si>
  <si>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</si>
  <si>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</si>
  <si>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</si>
  <si>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</si>
  <si>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</si>
  <si>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</si>
  <si>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</si>
  <si>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</si>
  <si>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</si>
  <si>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</si>
  <si>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</si>
  <si>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</si>
  <si>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</si>
  <si>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</si>
  <si>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</si>
  <si>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июль</t>
  </si>
  <si>
    <t>Получено средств от сдачи металлолома</t>
  </si>
  <si>
    <t>октябрь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</si>
  <si>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</si>
  <si>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</si>
  <si>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</si>
  <si>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</si>
  <si>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</si>
  <si>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</si>
  <si>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</si>
  <si>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</si>
  <si>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</si>
  <si>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Стоимость выполн.работы(услуги) на 1 кв.м.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</si>
  <si>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</si>
  <si>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</si>
  <si>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</si>
  <si>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</si>
  <si>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</si>
  <si>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</si>
  <si>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7.обслуживание спецсчета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</si>
  <si>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</si>
  <si>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</si>
  <si>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</si>
  <si>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монтаж узла учета ХВС</t>
  </si>
  <si>
    <t>февраль</t>
  </si>
  <si>
    <t>*дератизация,дезинсекция мест общего пользования</t>
  </si>
  <si>
    <t>Начислено за данный период по статье "коммун.ресурсы, используемые в целях содержания общедом.имущества",руб</t>
  </si>
  <si>
    <t>ремонт мягкой кровли кв.38</t>
  </si>
  <si>
    <t>ремонт и обследование лифтов п.1,2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</si>
  <si>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</si>
  <si>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</si>
  <si>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Остаток средств на спецсчете на 01.01.2021 г</t>
  </si>
  <si>
    <t>дезинфекция заключительная (коронавирус)  по предписанию Роспотребнадзора</t>
  </si>
  <si>
    <t>установка и окраска ограждения с торца дома</t>
  </si>
  <si>
    <t>ремонт межпанельных швов кв.36,73</t>
  </si>
  <si>
    <t>декабрь</t>
  </si>
  <si>
    <t>работы на общедомовой системе отопления кв.67,79,61</t>
  </si>
  <si>
    <t>в теч.года</t>
  </si>
  <si>
    <t>Израсходовано на капремонт со спецсчета в 2020 г (Капит.ремонт нижней разводки системы теплоснабжения с установкой системы автоматического регулирования потребления теплоэнергии)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</si>
</sst>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8" fillId="2" borderId="1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0" fillId="0" borderId="0" xfId="0" applyFont="1" applyFill="1"/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0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6" fillId="0" borderId="19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165" fontId="6" fillId="0" borderId="21" xfId="1" applyNumberFormat="1" applyFont="1" applyFill="1" applyBorder="1" applyAlignment="1">
      <alignment vertical="top"/>
    </xf>
    <xf numFmtId="165" fontId="6" fillId="0" borderId="22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" fontId="3" fillId="0" borderId="0" xfId="0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9" fillId="0" borderId="0" xfId="0" applyFont="1" applyAlignment="1"/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2" fontId="4" fillId="0" borderId="16" xfId="0" applyNumberFormat="1" applyFont="1" applyFill="1" applyBorder="1" applyAlignment="1">
      <alignment vertical="top" wrapText="1"/>
    </xf>
    <xf numFmtId="165" fontId="4" fillId="0" borderId="24" xfId="1" applyNumberFormat="1" applyFont="1" applyFill="1" applyBorder="1" applyAlignment="1">
      <alignment vertical="top" wrapText="1"/>
    </xf>
    <xf numFmtId="0" fontId="3" fillId="2" borderId="25" xfId="0" applyFont="1" applyFill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164" fontId="3" fillId="2" borderId="14" xfId="1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31" zoomScale="75" zoomScaleNormal="75" workbookViewId="0">
      <selection activeCell="A16" sqref="A16"/>
    </sheetView>
  </sheetViews>
  <sheetFormatPr defaultRowHeight="15.6" x14ac:dyDescent="0.3"/>
  <cols>
    <col min="1" max="1" width="82" style="8" customWidth="1"/>
    <col min="2" max="2" width="13.5546875" style="8" customWidth="1"/>
    <col min="3" max="3" width="13.6640625" style="8" customWidth="1"/>
    <col min="4" max="4" width="13.5546875" style="8" customWidth="1"/>
    <col min="5" max="5" width="14.109375" style="8" customWidth="1"/>
    <col min="6" max="6" width="11.88671875" style="8" bestFit="1" customWidth="1"/>
    <col min="7" max="7" width="9.109375" style="18"/>
  </cols>
  <sheetData>
    <row r="1" spans="1:10" s="20" customFormat="1" ht="31.2" x14ac:dyDescent="0.3">
      <c r="A1" s="36" t="s">
        <v>9</v>
      </c>
      <c r="B1" s="8"/>
      <c r="C1" s="8">
        <v>2020</v>
      </c>
      <c r="D1" s="37" t="s">
        <v>18</v>
      </c>
      <c r="E1" s="37">
        <v>12</v>
      </c>
      <c r="F1" s="8"/>
      <c r="G1" s="31"/>
    </row>
    <row r="2" spans="1:10" s="20" customFormat="1" x14ac:dyDescent="0.3">
      <c r="A2" s="38" t="s">
        <v>13</v>
      </c>
      <c r="B2" s="8"/>
      <c r="C2" s="8"/>
      <c r="D2" s="8"/>
      <c r="E2" s="8"/>
      <c r="F2" s="8"/>
      <c r="G2" s="31"/>
    </row>
    <row r="3" spans="1:10" s="20" customFormat="1" x14ac:dyDescent="0.3">
      <c r="A3" s="8" t="s">
        <v>21</v>
      </c>
      <c r="B3" s="8">
        <v>4795.95</v>
      </c>
      <c r="C3" s="8"/>
      <c r="D3" s="8"/>
      <c r="E3" s="8"/>
      <c r="F3" s="8"/>
      <c r="G3" s="31"/>
    </row>
    <row r="4" spans="1:10" s="20" customFormat="1" x14ac:dyDescent="0.3">
      <c r="A4" s="8" t="s">
        <v>0</v>
      </c>
      <c r="B4" s="8">
        <v>18.64</v>
      </c>
      <c r="C4" s="8">
        <v>19.11</v>
      </c>
      <c r="D4" s="8"/>
      <c r="E4" s="8"/>
      <c r="F4" s="8"/>
      <c r="G4" s="31"/>
    </row>
    <row r="5" spans="1:10" s="20" customFormat="1" x14ac:dyDescent="0.3">
      <c r="A5" s="8" t="s">
        <v>19</v>
      </c>
      <c r="B5" s="117">
        <f>B3*3*B4+B3*(E1-3)*C4</f>
        <v>1093044.9644999998</v>
      </c>
      <c r="C5" s="39"/>
      <c r="D5" s="39"/>
      <c r="E5" s="8"/>
      <c r="F5" s="39"/>
      <c r="G5" s="8"/>
    </row>
    <row r="6" spans="1:10" s="20" customFormat="1" ht="31.2" x14ac:dyDescent="0.3">
      <c r="A6" s="8" t="s">
        <v>58</v>
      </c>
      <c r="B6" s="117">
        <v>45784.5</v>
      </c>
      <c r="C6" s="39"/>
      <c r="D6" s="39"/>
      <c r="E6" s="8"/>
      <c r="F6" s="39"/>
      <c r="G6" s="8"/>
    </row>
    <row r="7" spans="1:10" s="20" customFormat="1" ht="16.2" thickBot="1" x14ac:dyDescent="0.35">
      <c r="A7" s="8" t="s">
        <v>1</v>
      </c>
      <c r="B7" s="8">
        <v>99.58</v>
      </c>
      <c r="C7" s="8"/>
      <c r="D7" s="8"/>
      <c r="E7" s="8"/>
      <c r="F7" s="39"/>
      <c r="G7" s="75"/>
    </row>
    <row r="8" spans="1:10" s="21" customFormat="1" ht="62.4" x14ac:dyDescent="0.3">
      <c r="A8" s="5" t="s">
        <v>2</v>
      </c>
      <c r="B8" s="7" t="s">
        <v>10</v>
      </c>
      <c r="C8" s="7" t="s">
        <v>16</v>
      </c>
      <c r="D8" s="7" t="s">
        <v>44</v>
      </c>
      <c r="E8" s="6" t="s">
        <v>17</v>
      </c>
      <c r="F8" s="9"/>
      <c r="G8" s="9"/>
    </row>
    <row r="9" spans="1:10" s="20" customFormat="1" x14ac:dyDescent="0.3">
      <c r="A9" s="10" t="s">
        <v>3</v>
      </c>
      <c r="B9" s="26" t="s">
        <v>11</v>
      </c>
      <c r="C9" s="97" t="s">
        <v>20</v>
      </c>
      <c r="D9" s="11">
        <v>1.06</v>
      </c>
      <c r="E9" s="70">
        <f>D9*B3*E1</f>
        <v>61004.484000000004</v>
      </c>
      <c r="F9" s="8"/>
      <c r="G9" s="75"/>
    </row>
    <row r="10" spans="1:10" s="20" customFormat="1" ht="46.8" x14ac:dyDescent="0.3">
      <c r="A10" s="10" t="s">
        <v>4</v>
      </c>
      <c r="B10" s="26" t="s">
        <v>11</v>
      </c>
      <c r="C10" s="97" t="s">
        <v>20</v>
      </c>
      <c r="D10" s="11">
        <f>5.75+D11+D12+D13+D14</f>
        <v>7.6709883686582785</v>
      </c>
      <c r="E10" s="70">
        <f>D10*E1*B3</f>
        <v>441476.12000000005</v>
      </c>
      <c r="F10" s="8"/>
      <c r="G10" s="75"/>
    </row>
    <row r="11" spans="1:10" s="20" customFormat="1" x14ac:dyDescent="0.3">
      <c r="A11" s="13" t="s">
        <v>5</v>
      </c>
      <c r="B11" s="26"/>
      <c r="C11" s="97" t="s">
        <v>20</v>
      </c>
      <c r="D11" s="11">
        <f>E11/E1/B3</f>
        <v>8.4446251524723986E-2</v>
      </c>
      <c r="E11" s="70">
        <v>4860</v>
      </c>
      <c r="F11" s="8"/>
      <c r="G11" s="75"/>
    </row>
    <row r="12" spans="1:10" s="20" customFormat="1" x14ac:dyDescent="0.3">
      <c r="A12" s="13" t="s">
        <v>6</v>
      </c>
      <c r="B12" s="26"/>
      <c r="C12" s="97" t="s">
        <v>20</v>
      </c>
      <c r="D12" s="11">
        <f>E12/B3/E1</f>
        <v>1.6594730970923386</v>
      </c>
      <c r="E12" s="70">
        <v>95505</v>
      </c>
      <c r="F12" s="8"/>
      <c r="G12" s="75"/>
    </row>
    <row r="13" spans="1:10" s="20" customFormat="1" x14ac:dyDescent="0.3">
      <c r="A13" s="13" t="s">
        <v>31</v>
      </c>
      <c r="B13" s="26"/>
      <c r="C13" s="97" t="s">
        <v>24</v>
      </c>
      <c r="D13" s="11">
        <f>E13/B3/E1</f>
        <v>0.11808574595926424</v>
      </c>
      <c r="E13" s="70">
        <v>6796</v>
      </c>
      <c r="F13" s="4"/>
      <c r="G13" s="3"/>
    </row>
    <row r="14" spans="1:10" s="106" customFormat="1" x14ac:dyDescent="0.3">
      <c r="A14" s="13" t="s">
        <v>57</v>
      </c>
      <c r="B14" s="77"/>
      <c r="C14" s="104" t="s">
        <v>20</v>
      </c>
      <c r="D14" s="11">
        <f>E14/B3/E1</f>
        <v>5.8983274081951094E-2</v>
      </c>
      <c r="E14" s="70">
        <f>0.05*E1*B3+517</f>
        <v>3394.57</v>
      </c>
      <c r="F14" s="17"/>
      <c r="G14" s="17"/>
      <c r="H14" s="45"/>
      <c r="I14" s="105"/>
      <c r="J14" s="105"/>
    </row>
    <row r="15" spans="1:10" s="20" customFormat="1" ht="46.8" x14ac:dyDescent="0.3">
      <c r="A15" s="10" t="s">
        <v>52</v>
      </c>
      <c r="B15" s="26" t="s">
        <v>11</v>
      </c>
      <c r="C15" s="97" t="s">
        <v>20</v>
      </c>
      <c r="D15" s="11">
        <f>E15/E1/B3</f>
        <v>6.6766125585129119</v>
      </c>
      <c r="E15" s="70">
        <f>8870*3.61*E1</f>
        <v>384248.39999999997</v>
      </c>
      <c r="F15" s="8"/>
      <c r="G15" s="75"/>
    </row>
    <row r="16" spans="1:10" s="20" customFormat="1" ht="31.8" thickBot="1" x14ac:dyDescent="0.35">
      <c r="A16" s="14" t="s">
        <v>48</v>
      </c>
      <c r="B16" s="28" t="s">
        <v>11</v>
      </c>
      <c r="C16" s="29" t="s">
        <v>20</v>
      </c>
      <c r="D16" s="15">
        <v>0.51</v>
      </c>
      <c r="E16" s="71">
        <f>D16*E1*B3</f>
        <v>29351.214</v>
      </c>
      <c r="F16" s="8"/>
      <c r="G16" s="75"/>
    </row>
    <row r="17" spans="1:10" s="20" customFormat="1" x14ac:dyDescent="0.3">
      <c r="A17" s="81" t="s">
        <v>49</v>
      </c>
      <c r="B17" s="82"/>
      <c r="C17" s="82"/>
      <c r="D17" s="83">
        <f>E17/E1/B3</f>
        <v>3.3363026789965149</v>
      </c>
      <c r="E17" s="84">
        <f>E18+E19+E24+E20+E21+E23+E22</f>
        <v>192008.89</v>
      </c>
      <c r="F17" s="8"/>
      <c r="G17" s="98"/>
    </row>
    <row r="18" spans="1:10" s="22" customFormat="1" x14ac:dyDescent="0.3">
      <c r="A18" s="10" t="s">
        <v>55</v>
      </c>
      <c r="B18" s="26" t="s">
        <v>56</v>
      </c>
      <c r="C18" s="97" t="s">
        <v>20</v>
      </c>
      <c r="D18" s="12"/>
      <c r="E18" s="70">
        <v>119976.47</v>
      </c>
      <c r="F18" s="38"/>
      <c r="G18" s="2"/>
    </row>
    <row r="19" spans="1:10" s="47" customFormat="1" x14ac:dyDescent="0.3">
      <c r="A19" s="10" t="s">
        <v>65</v>
      </c>
      <c r="B19" s="103" t="s">
        <v>32</v>
      </c>
      <c r="C19" s="97" t="s">
        <v>20</v>
      </c>
      <c r="D19" s="12"/>
      <c r="E19" s="70">
        <v>14341.51</v>
      </c>
      <c r="F19" s="8"/>
      <c r="G19" s="78"/>
    </row>
    <row r="20" spans="1:10" s="47" customFormat="1" x14ac:dyDescent="0.3">
      <c r="A20" s="10" t="s">
        <v>68</v>
      </c>
      <c r="B20" s="26" t="s">
        <v>69</v>
      </c>
      <c r="C20" s="97" t="s">
        <v>20</v>
      </c>
      <c r="D20" s="12"/>
      <c r="E20" s="70">
        <f>2494.24+662.12+762.91</f>
        <v>3919.2699999999995</v>
      </c>
      <c r="F20" s="8"/>
      <c r="G20" s="78"/>
    </row>
    <row r="21" spans="1:10" s="47" customFormat="1" x14ac:dyDescent="0.3">
      <c r="A21" s="10" t="s">
        <v>60</v>
      </c>
      <c r="B21" s="26" t="s">
        <v>34</v>
      </c>
      <c r="C21" s="111" t="s">
        <v>20</v>
      </c>
      <c r="D21" s="12"/>
      <c r="E21" s="70">
        <v>24000</v>
      </c>
      <c r="F21" s="8"/>
      <c r="G21" s="112"/>
    </row>
    <row r="22" spans="1:10" s="47" customFormat="1" x14ac:dyDescent="0.3">
      <c r="A22" s="10" t="s">
        <v>66</v>
      </c>
      <c r="B22" s="26" t="s">
        <v>67</v>
      </c>
      <c r="C22" s="113" t="s">
        <v>20</v>
      </c>
      <c r="D22" s="12"/>
      <c r="E22" s="70">
        <v>13690</v>
      </c>
      <c r="F22" s="8"/>
      <c r="G22" s="114"/>
    </row>
    <row r="23" spans="1:10" s="47" customFormat="1" x14ac:dyDescent="0.3">
      <c r="A23" s="10" t="s">
        <v>59</v>
      </c>
      <c r="B23" s="26" t="s">
        <v>15</v>
      </c>
      <c r="C23" s="97" t="s">
        <v>20</v>
      </c>
      <c r="D23" s="12"/>
      <c r="E23" s="70">
        <v>7381.64</v>
      </c>
      <c r="F23" s="8"/>
      <c r="G23" s="78"/>
    </row>
    <row r="24" spans="1:10" s="47" customFormat="1" ht="16.2" thickBot="1" x14ac:dyDescent="0.35">
      <c r="A24" s="109" t="s">
        <v>64</v>
      </c>
      <c r="B24" s="26" t="s">
        <v>69</v>
      </c>
      <c r="C24" s="97" t="s">
        <v>20</v>
      </c>
      <c r="D24" s="12"/>
      <c r="E24" s="70">
        <f>3000+3000+2700</f>
        <v>8700</v>
      </c>
      <c r="F24" s="8"/>
      <c r="G24" s="78"/>
    </row>
    <row r="25" spans="1:10" s="25" customFormat="1" ht="16.2" thickBot="1" x14ac:dyDescent="0.35">
      <c r="A25" s="85" t="s">
        <v>50</v>
      </c>
      <c r="B25" s="86"/>
      <c r="C25" s="86" t="s">
        <v>20</v>
      </c>
      <c r="D25" s="87">
        <f>E25/E1/B3</f>
        <v>0.66132187922448449</v>
      </c>
      <c r="E25" s="102">
        <f>D45+D46</f>
        <v>38060</v>
      </c>
      <c r="F25" s="33"/>
      <c r="G25" s="34"/>
      <c r="H25" s="24"/>
      <c r="I25" s="24"/>
      <c r="J25" s="24"/>
    </row>
    <row r="26" spans="1:10" s="25" customFormat="1" ht="16.2" thickBot="1" x14ac:dyDescent="0.35">
      <c r="A26" s="128" t="s">
        <v>51</v>
      </c>
      <c r="B26" s="129"/>
      <c r="C26" s="129" t="s">
        <v>24</v>
      </c>
      <c r="D26" s="130">
        <v>0.2</v>
      </c>
      <c r="E26" s="131">
        <f>D26*E1*B3</f>
        <v>11510.28</v>
      </c>
      <c r="F26" s="33"/>
      <c r="G26" s="34"/>
      <c r="H26" s="24"/>
      <c r="I26" s="24"/>
      <c r="J26" s="24"/>
    </row>
    <row r="27" spans="1:10" s="20" customFormat="1" ht="16.2" thickBot="1" x14ac:dyDescent="0.35">
      <c r="A27" s="136" t="s">
        <v>7</v>
      </c>
      <c r="B27" s="137"/>
      <c r="C27" s="138" t="s">
        <v>24</v>
      </c>
      <c r="D27" s="139">
        <f>D9+D10+D15+D16+D17+D25+D26</f>
        <v>20.115225485392191</v>
      </c>
      <c r="E27" s="140">
        <f>E9+E10+E15+E16+E17+E25+E26</f>
        <v>1157659.388</v>
      </c>
      <c r="F27" s="110"/>
      <c r="G27" s="19"/>
    </row>
    <row r="28" spans="1:10" s="25" customFormat="1" ht="16.2" thickBot="1" x14ac:dyDescent="0.35">
      <c r="A28" s="132" t="s">
        <v>25</v>
      </c>
      <c r="B28" s="133"/>
      <c r="C28" s="133"/>
      <c r="D28" s="134" t="s">
        <v>27</v>
      </c>
      <c r="E28" s="135" t="s">
        <v>28</v>
      </c>
      <c r="F28" s="48"/>
      <c r="G28" s="33"/>
      <c r="H28" s="49"/>
      <c r="I28" s="24"/>
      <c r="J28" s="24"/>
    </row>
    <row r="29" spans="1:10" s="54" customFormat="1" x14ac:dyDescent="0.3">
      <c r="A29" s="40" t="s">
        <v>54</v>
      </c>
      <c r="B29" s="30"/>
      <c r="C29" s="52" t="s">
        <v>24</v>
      </c>
      <c r="D29" s="115">
        <v>98142</v>
      </c>
      <c r="E29" s="76"/>
      <c r="F29" s="41"/>
      <c r="G29" s="53"/>
    </row>
    <row r="30" spans="1:10" s="54" customFormat="1" x14ac:dyDescent="0.3">
      <c r="A30" s="13" t="s">
        <v>12</v>
      </c>
      <c r="B30" s="27"/>
      <c r="C30" s="55" t="s">
        <v>24</v>
      </c>
      <c r="D30" s="116">
        <f>21883/12*E1</f>
        <v>21883</v>
      </c>
      <c r="E30" s="65"/>
      <c r="F30" s="41"/>
      <c r="G30" s="53"/>
    </row>
    <row r="31" spans="1:10" s="54" customFormat="1" x14ac:dyDescent="0.3">
      <c r="A31" s="13" t="s">
        <v>33</v>
      </c>
      <c r="B31" s="27"/>
      <c r="C31" s="55" t="str">
        <f>C30</f>
        <v>руб.</v>
      </c>
      <c r="D31" s="116">
        <v>14000</v>
      </c>
      <c r="E31" s="65"/>
      <c r="F31" s="79"/>
      <c r="G31" s="80"/>
    </row>
    <row r="32" spans="1:10" s="54" customFormat="1" x14ac:dyDescent="0.3">
      <c r="A32" s="13" t="s">
        <v>35</v>
      </c>
      <c r="B32" s="27"/>
      <c r="C32" s="55" t="s">
        <v>24</v>
      </c>
      <c r="D32" s="116">
        <f>230.07+688.53+880.02</f>
        <v>1798.62</v>
      </c>
      <c r="E32" s="65"/>
      <c r="F32" s="41"/>
      <c r="G32" s="53"/>
    </row>
    <row r="33" spans="1:10" s="57" customFormat="1" ht="16.2" x14ac:dyDescent="0.35">
      <c r="A33" s="13" t="s">
        <v>29</v>
      </c>
      <c r="B33" s="27"/>
      <c r="C33" s="55" t="s">
        <v>24</v>
      </c>
      <c r="D33" s="116">
        <f>B5+B6</f>
        <v>1138829.4644999998</v>
      </c>
      <c r="E33" s="65"/>
      <c r="F33" s="42"/>
      <c r="G33" s="56"/>
    </row>
    <row r="34" spans="1:10" s="57" customFormat="1" ht="16.2" x14ac:dyDescent="0.35">
      <c r="A34" s="50" t="str">
        <f>A27</f>
        <v>итого расходы</v>
      </c>
      <c r="B34" s="51"/>
      <c r="C34" s="58" t="str">
        <f>C27</f>
        <v>руб.</v>
      </c>
      <c r="D34" s="66"/>
      <c r="E34" s="67">
        <f>E27</f>
        <v>1157659.388</v>
      </c>
      <c r="F34" s="42"/>
      <c r="G34" s="56"/>
    </row>
    <row r="35" spans="1:10" s="62" customFormat="1" ht="16.8" thickBot="1" x14ac:dyDescent="0.35">
      <c r="A35" s="43" t="s">
        <v>14</v>
      </c>
      <c r="B35" s="32"/>
      <c r="C35" s="59" t="s">
        <v>24</v>
      </c>
      <c r="D35" s="68">
        <f>D29+D30+D31+D32+D33-E34</f>
        <v>116993.69649999985</v>
      </c>
      <c r="E35" s="69"/>
      <c r="F35" s="44"/>
      <c r="G35" s="60"/>
      <c r="H35" s="61"/>
      <c r="I35" s="61"/>
      <c r="J35" s="61"/>
    </row>
    <row r="36" spans="1:10" s="20" customFormat="1" x14ac:dyDescent="0.3">
      <c r="A36" s="125" t="s">
        <v>53</v>
      </c>
      <c r="B36" s="126"/>
      <c r="C36" s="126"/>
      <c r="D36" s="126"/>
      <c r="E36" s="127"/>
      <c r="F36" s="45"/>
      <c r="G36" s="4"/>
      <c r="H36" s="4"/>
      <c r="I36" s="3"/>
      <c r="J36" s="3"/>
    </row>
    <row r="37" spans="1:10" s="47" customFormat="1" x14ac:dyDescent="0.3">
      <c r="A37" s="35" t="s">
        <v>22</v>
      </c>
      <c r="B37" s="120" t="s">
        <v>36</v>
      </c>
      <c r="C37" s="120" t="s">
        <v>26</v>
      </c>
      <c r="D37" s="121"/>
      <c r="E37" s="122"/>
      <c r="F37" s="4"/>
      <c r="G37" s="4"/>
      <c r="H37" s="4"/>
      <c r="I37" s="3"/>
      <c r="J37" s="3"/>
    </row>
    <row r="38" spans="1:10" s="47" customFormat="1" ht="62.4" x14ac:dyDescent="0.3">
      <c r="A38" s="10"/>
      <c r="B38" s="124"/>
      <c r="C38" s="108" t="s">
        <v>37</v>
      </c>
      <c r="D38" s="108" t="s">
        <v>38</v>
      </c>
      <c r="E38" s="74" t="s">
        <v>30</v>
      </c>
      <c r="F38" s="4"/>
      <c r="G38" s="4"/>
      <c r="H38" s="4"/>
      <c r="I38" s="3"/>
      <c r="J38" s="3"/>
    </row>
    <row r="39" spans="1:10" s="20" customFormat="1" x14ac:dyDescent="0.3">
      <c r="A39" s="23" t="s">
        <v>45</v>
      </c>
      <c r="B39" s="63">
        <v>1026552</v>
      </c>
      <c r="C39" s="63">
        <v>1026538</v>
      </c>
      <c r="D39" s="63"/>
      <c r="E39" s="64"/>
      <c r="F39" s="46"/>
      <c r="G39" s="4"/>
      <c r="H39" s="4"/>
      <c r="I39" s="3"/>
      <c r="J39" s="3"/>
    </row>
    <row r="40" spans="1:10" s="20" customFormat="1" x14ac:dyDescent="0.3">
      <c r="A40" s="23" t="s">
        <v>46</v>
      </c>
      <c r="B40" s="63">
        <v>445720</v>
      </c>
      <c r="C40" s="63">
        <v>448519</v>
      </c>
      <c r="D40" s="63">
        <v>19821</v>
      </c>
      <c r="E40" s="64"/>
      <c r="F40" s="46"/>
      <c r="G40" s="4"/>
      <c r="H40" s="4"/>
      <c r="I40" s="3"/>
      <c r="J40" s="3"/>
    </row>
    <row r="41" spans="1:10" s="20" customFormat="1" x14ac:dyDescent="0.3">
      <c r="A41" s="23" t="s">
        <v>39</v>
      </c>
      <c r="B41" s="63">
        <v>92795</v>
      </c>
      <c r="C41" s="63">
        <v>95023</v>
      </c>
      <c r="D41" s="63">
        <v>2488</v>
      </c>
      <c r="E41" s="64"/>
      <c r="F41" s="46"/>
      <c r="G41" s="4"/>
      <c r="H41" s="4"/>
      <c r="I41" s="3"/>
      <c r="J41" s="3"/>
    </row>
    <row r="42" spans="1:10" s="20" customFormat="1" x14ac:dyDescent="0.3">
      <c r="A42" s="23" t="s">
        <v>40</v>
      </c>
      <c r="B42" s="63">
        <v>168028</v>
      </c>
      <c r="C42" s="63">
        <v>170963</v>
      </c>
      <c r="D42" s="63">
        <v>5575</v>
      </c>
      <c r="E42" s="64"/>
      <c r="F42" s="46"/>
      <c r="G42" s="4"/>
      <c r="H42" s="4"/>
      <c r="I42" s="3"/>
      <c r="J42" s="3"/>
    </row>
    <row r="43" spans="1:10" s="20" customFormat="1" x14ac:dyDescent="0.3">
      <c r="A43" s="23" t="s">
        <v>41</v>
      </c>
      <c r="B43" s="63">
        <v>396037</v>
      </c>
      <c r="C43" s="63">
        <v>350015</v>
      </c>
      <c r="D43" s="63">
        <v>46020</v>
      </c>
      <c r="E43" s="64"/>
      <c r="F43" s="46"/>
      <c r="G43" s="4"/>
      <c r="H43" s="4"/>
      <c r="I43" s="3"/>
      <c r="J43" s="3"/>
    </row>
    <row r="44" spans="1:10" s="20" customFormat="1" ht="16.2" thickBot="1" x14ac:dyDescent="0.35">
      <c r="A44" s="99" t="s">
        <v>47</v>
      </c>
      <c r="B44" s="100">
        <v>161181</v>
      </c>
      <c r="C44" s="100">
        <v>161202</v>
      </c>
      <c r="D44" s="100"/>
      <c r="E44" s="101"/>
      <c r="F44" s="46"/>
      <c r="G44" s="4"/>
      <c r="H44" s="4"/>
      <c r="I44" s="3"/>
      <c r="J44" s="3"/>
    </row>
    <row r="45" spans="1:10" s="20" customFormat="1" ht="16.2" thickBot="1" x14ac:dyDescent="0.35">
      <c r="A45" s="16" t="s">
        <v>23</v>
      </c>
      <c r="B45" s="72">
        <f>SUM(B39:B44)</f>
        <v>2290313</v>
      </c>
      <c r="C45" s="72">
        <f>SUM(C39:C44)</f>
        <v>2252260</v>
      </c>
      <c r="D45" s="72">
        <f>SUM(D39:D44)</f>
        <v>73904</v>
      </c>
      <c r="E45" s="73">
        <f>SUM(E39:E43)</f>
        <v>0</v>
      </c>
      <c r="F45" s="41"/>
    </row>
    <row r="46" spans="1:10" s="54" customFormat="1" ht="16.2" thickBot="1" x14ac:dyDescent="0.35">
      <c r="A46" s="88" t="s">
        <v>42</v>
      </c>
      <c r="B46" s="89"/>
      <c r="C46" s="89"/>
      <c r="D46" s="89">
        <f>B40+B41+B42+B43-C40-C41-C42-C43-D40-D41-D42-D43-E43</f>
        <v>-35844</v>
      </c>
      <c r="E46" s="90"/>
      <c r="F46" s="107"/>
    </row>
    <row r="47" spans="1:10" s="1" customFormat="1" ht="16.2" x14ac:dyDescent="0.3">
      <c r="A47" s="118" t="s">
        <v>61</v>
      </c>
      <c r="B47" s="123"/>
      <c r="C47" s="123"/>
      <c r="D47" s="41" t="s">
        <v>43</v>
      </c>
      <c r="E47" s="91">
        <v>2130.6999999999998</v>
      </c>
      <c r="F47" s="8"/>
      <c r="G47" s="20"/>
      <c r="H47" s="20"/>
    </row>
    <row r="48" spans="1:10" s="20" customFormat="1" ht="16.2" x14ac:dyDescent="0.3">
      <c r="A48" s="118" t="s">
        <v>62</v>
      </c>
      <c r="B48" s="123"/>
      <c r="C48" s="123"/>
      <c r="D48" s="41" t="s">
        <v>43</v>
      </c>
      <c r="E48" s="91">
        <v>1996.2</v>
      </c>
      <c r="F48" s="4"/>
      <c r="G48" s="92"/>
    </row>
    <row r="49" spans="1:8" s="20" customFormat="1" ht="31.8" customHeight="1" x14ac:dyDescent="0.3">
      <c r="A49" s="118" t="s">
        <v>70</v>
      </c>
      <c r="B49" s="119"/>
      <c r="C49" s="119"/>
      <c r="D49" s="41" t="s">
        <v>43</v>
      </c>
      <c r="E49" s="91">
        <v>1312.35</v>
      </c>
      <c r="F49" s="4"/>
      <c r="G49" s="92"/>
    </row>
    <row r="50" spans="1:8" s="1" customFormat="1" ht="16.2" x14ac:dyDescent="0.3">
      <c r="A50" s="93" t="s">
        <v>63</v>
      </c>
      <c r="B50" s="94"/>
      <c r="C50" s="94"/>
      <c r="D50" s="95" t="s">
        <v>43</v>
      </c>
      <c r="E50" s="96">
        <f>E48-E49</f>
        <v>683.85000000000014</v>
      </c>
      <c r="F50" s="4"/>
      <c r="G50" s="92"/>
    </row>
    <row r="51" spans="1:8" s="1" customFormat="1" x14ac:dyDescent="0.3">
      <c r="A51" s="17" t="s">
        <v>8</v>
      </c>
      <c r="B51" s="8"/>
      <c r="C51" s="8"/>
      <c r="D51" s="8"/>
      <c r="E51" s="8"/>
      <c r="F51" s="8"/>
      <c r="G51" s="20"/>
      <c r="H51" s="20"/>
    </row>
  </sheetData>
  <mergeCells count="7">
    <mergeCell ref="A49:C49"/>
    <mergeCell ref="A28:C28"/>
    <mergeCell ref="C37:E37"/>
    <mergeCell ref="A48:C48"/>
    <mergeCell ref="A47:C47"/>
    <mergeCell ref="B37:B38"/>
    <mergeCell ref="A36:E36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2021-02-25T07:43:49Z</cp:lastPrinted>
  <dcterms:created xsi:type="dcterms:W3CDTF">2016-04-22T06:39:22Z</dcterms:created>
  <dcterms:modified xsi:type="dcterms:W3CDTF">2021-03-12T11:12:45Z</dcterms:modified>
</cp:coreProperties>
</file>