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4" i="1" l="1"/>
  <c r="E13" i="1" l="1"/>
  <c r="D39" i="1" l="1"/>
  <c r="E32" i="1" l="1"/>
  <c r="B5" i="1" l="1"/>
  <c r="E18" i="1" l="1"/>
  <c r="E17" i="1" s="1"/>
  <c r="D38" i="1" l="1"/>
  <c r="D53" i="1" l="1"/>
  <c r="E52" i="1"/>
  <c r="D52" i="1"/>
  <c r="E33" i="1" s="1"/>
  <c r="D33" i="1" s="1"/>
  <c r="C52" i="1"/>
  <c r="B52" i="1"/>
  <c r="D13" i="1" l="1"/>
  <c r="E34" i="1" l="1"/>
  <c r="D16" i="1" l="1"/>
  <c r="E57" i="1" l="1"/>
  <c r="D12" i="1" l="1"/>
  <c r="D40" i="1" l="1"/>
  <c r="C41" i="1" l="1"/>
  <c r="A41" i="1"/>
  <c r="D11" i="1" l="1"/>
  <c r="D10" i="1"/>
  <c r="D9" i="1" s="1"/>
  <c r="E15" i="1"/>
  <c r="E8" i="1"/>
  <c r="D14" i="1"/>
  <c r="D17" i="1"/>
  <c r="D35" i="1" l="1"/>
  <c r="E9" i="1"/>
  <c r="E35" i="1" s="1"/>
  <c r="E41" i="1" l="1"/>
  <c r="D42" i="1" s="1"/>
</calcChain>
</file>

<file path=xl/sharedStrings.xml><?xml version="1.0" encoding="utf-8"?>
<sst xmlns="http://schemas.openxmlformats.org/spreadsheetml/2006/main" count="123" uniqueCount="80">
  <si>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</si>
  <si>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</si>
  <si>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</si>
  <si>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</si>
  <si>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</si>
  <si>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</si>
  <si>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</si>
  <si>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</si>
  <si>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</si>
  <si>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</si>
  <si>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</si>
  <si>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</si>
  <si>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д.14</t>
  </si>
  <si>
    <t>июнь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</si>
  <si>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</si>
  <si>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</si>
  <si>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</si>
  <si>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</si>
  <si>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</si>
  <si>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</si>
  <si>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</si>
  <si>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</si>
  <si>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</si>
  <si>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</si>
  <si>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</si>
  <si>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</si>
  <si>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</si>
  <si>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</si>
  <si>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</si>
  <si>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</si>
  <si>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</si>
  <si>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декабрь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</si>
  <si>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</si>
  <si>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</si>
  <si>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</si>
  <si>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</si>
  <si>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</si>
  <si>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</si>
  <si>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</si>
  <si>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</si>
  <si>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</si>
  <si>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</si>
  <si>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</si>
  <si>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</si>
  <si>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</si>
  <si>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5.Абонплата по услуге Видеоконтроль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</si>
  <si>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</si>
  <si>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</si>
  <si>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8.обслуживание спецсчета</t>
  </si>
  <si>
    <t>Тариф на 1 кв.м., руб</t>
  </si>
  <si>
    <t>работы на общедомовой системе канализации кв.77</t>
  </si>
  <si>
    <t>май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</si>
  <si>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</si>
  <si>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июль</t>
  </si>
  <si>
    <t>октябрь</t>
  </si>
  <si>
    <t>*электроизмерительные работы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</si>
  <si>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</si>
  <si>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</si>
  <si>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установка почтовых ящиков п.1</t>
  </si>
  <si>
    <t>*дератизация,дезинсекция мест общего пользования</t>
  </si>
  <si>
    <t>ремонт и восстановление кровли балконных козырьков кв.19</t>
  </si>
  <si>
    <t>ремонт мягкой кровли кв.78</t>
  </si>
  <si>
    <t>янв,июль</t>
  </si>
  <si>
    <t>август</t>
  </si>
  <si>
    <t>ремонт ультразвукового теплосчетчика</t>
  </si>
  <si>
    <t>косметический ремонт п.1</t>
  </si>
  <si>
    <t>ремонт и восстановление межпанельных швов кв.24,33,52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</si>
  <si>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</si>
  <si>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</si>
  <si>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</si>
  <si>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</si>
  <si>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установка пластиковых окон в п.1-1 шт</t>
  </si>
  <si>
    <t>ноябрь</t>
  </si>
  <si>
    <t>работы на общедомовой системе ГВС кв.4</t>
  </si>
  <si>
    <t>работы на общедомовой системе отопления п.1</t>
  </si>
  <si>
    <t>установка урн около подъездов 4 шт</t>
  </si>
  <si>
    <t>замена светильников 5 шт в п.1</t>
  </si>
  <si>
    <t>установка металлического ограждения газона п.2/3</t>
  </si>
  <si>
    <t>работы на общедомовой системе ХВС кв.59,мусорокамера п.1</t>
  </si>
  <si>
    <t>дезинфекция заключительная (коронавирус)  по предписанию Роспотребнадзора п.3,4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</si>
</sst>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Fill="1"/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9" fillId="0" borderId="0" xfId="0" applyFont="1" applyFill="1"/>
    <xf numFmtId="0" fontId="8" fillId="0" borderId="0" xfId="0" applyFont="1" applyFill="1" applyAlignment="1">
      <alignment vertical="top"/>
    </xf>
    <xf numFmtId="0" fontId="10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0" xfId="0" applyFont="1" applyFill="1" applyBorder="1"/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165" fontId="8" fillId="2" borderId="14" xfId="1" applyNumberFormat="1" applyFont="1" applyFill="1" applyBorder="1" applyAlignment="1">
      <alignment vertical="top" wrapText="1"/>
    </xf>
    <xf numFmtId="165" fontId="8" fillId="2" borderId="15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65" fontId="6" fillId="0" borderId="24" xfId="1" applyNumberFormat="1" applyFont="1" applyFill="1" applyBorder="1" applyAlignment="1">
      <alignment vertical="top"/>
    </xf>
    <xf numFmtId="165" fontId="6" fillId="0" borderId="25" xfId="1" applyNumberFormat="1" applyFont="1" applyFill="1" applyBorder="1" applyAlignment="1">
      <alignment vertical="top"/>
    </xf>
    <xf numFmtId="166" fontId="8" fillId="0" borderId="0" xfId="1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165" fontId="3" fillId="2" borderId="14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21" xfId="0" applyNumberFormat="1" applyFont="1" applyFill="1" applyBorder="1" applyAlignment="1">
      <alignment vertical="top" wrapText="1"/>
    </xf>
    <xf numFmtId="165" fontId="4" fillId="0" borderId="22" xfId="1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4" fillId="0" borderId="1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34" zoomScale="75" zoomScaleNormal="75" workbookViewId="0">
      <selection activeCell="A32" sqref="A32"/>
    </sheetView>
  </sheetViews>
  <sheetFormatPr defaultRowHeight="15.6" x14ac:dyDescent="0.3"/>
  <cols>
    <col min="1" max="1" width="80.21875" style="7" customWidth="1"/>
    <col min="2" max="2" width="13.88671875" style="7" customWidth="1"/>
    <col min="3" max="4" width="13.6640625" style="7" customWidth="1"/>
    <col min="5" max="5" width="13.88671875" style="7" customWidth="1"/>
    <col min="6" max="6" width="11.109375" style="7" bestFit="1" customWidth="1"/>
    <col min="7" max="7" width="9.109375" style="40"/>
  </cols>
  <sheetData>
    <row r="1" spans="1:10" s="15" customFormat="1" ht="31.2" x14ac:dyDescent="0.3">
      <c r="A1" s="28" t="s">
        <v>8</v>
      </c>
      <c r="B1" s="7"/>
      <c r="C1" s="7">
        <v>2020</v>
      </c>
      <c r="D1" s="29" t="s">
        <v>19</v>
      </c>
      <c r="E1" s="29">
        <v>12</v>
      </c>
      <c r="F1" s="7"/>
      <c r="G1" s="3"/>
    </row>
    <row r="2" spans="1:10" s="15" customFormat="1" x14ac:dyDescent="0.3">
      <c r="A2" s="30" t="s">
        <v>12</v>
      </c>
      <c r="B2" s="7"/>
      <c r="C2" s="7"/>
      <c r="D2" s="7"/>
      <c r="E2" s="7"/>
      <c r="F2" s="7"/>
      <c r="G2" s="3"/>
    </row>
    <row r="3" spans="1:10" s="15" customFormat="1" x14ac:dyDescent="0.3">
      <c r="A3" s="7" t="s">
        <v>21</v>
      </c>
      <c r="B3" s="7">
        <v>4365.8</v>
      </c>
      <c r="C3" s="7"/>
      <c r="D3" s="7"/>
      <c r="E3" s="7"/>
      <c r="F3" s="7"/>
      <c r="G3" s="3"/>
    </row>
    <row r="4" spans="1:10" s="15" customFormat="1" x14ac:dyDescent="0.3">
      <c r="A4" s="7" t="s">
        <v>49</v>
      </c>
      <c r="B4" s="7">
        <v>17.920000000000002</v>
      </c>
      <c r="C4" s="7">
        <v>18</v>
      </c>
      <c r="D4" s="7"/>
      <c r="E4" s="7"/>
      <c r="F4" s="7"/>
      <c r="G4" s="3"/>
    </row>
    <row r="5" spans="1:10" s="15" customFormat="1" x14ac:dyDescent="0.3">
      <c r="A5" s="7" t="s">
        <v>18</v>
      </c>
      <c r="B5" s="117">
        <f>B3*B4*6+B3*C4*(E1-6)</f>
        <v>940917.21600000013</v>
      </c>
      <c r="C5" s="31"/>
      <c r="D5" s="31"/>
      <c r="E5" s="7"/>
      <c r="F5" s="31"/>
      <c r="G5" s="7"/>
    </row>
    <row r="6" spans="1:10" s="15" customFormat="1" ht="16.2" thickBot="1" x14ac:dyDescent="0.35">
      <c r="A6" s="7" t="s">
        <v>0</v>
      </c>
      <c r="B6" s="7">
        <v>100</v>
      </c>
      <c r="C6" s="7"/>
      <c r="D6" s="7"/>
      <c r="E6" s="7"/>
      <c r="F6" s="31"/>
      <c r="G6" s="3"/>
    </row>
    <row r="7" spans="1:10" s="16" customFormat="1" ht="63" customHeight="1" x14ac:dyDescent="0.3">
      <c r="A7" s="4" t="s">
        <v>1</v>
      </c>
      <c r="B7" s="6" t="s">
        <v>9</v>
      </c>
      <c r="C7" s="6" t="s">
        <v>15</v>
      </c>
      <c r="D7" s="6" t="s">
        <v>17</v>
      </c>
      <c r="E7" s="5" t="s">
        <v>16</v>
      </c>
      <c r="F7" s="8"/>
      <c r="G7" s="27"/>
    </row>
    <row r="8" spans="1:10" s="15" customFormat="1" x14ac:dyDescent="0.3">
      <c r="A8" s="9" t="s">
        <v>2</v>
      </c>
      <c r="B8" s="13" t="s">
        <v>10</v>
      </c>
      <c r="C8" s="90" t="s">
        <v>20</v>
      </c>
      <c r="D8" s="10">
        <v>1.06</v>
      </c>
      <c r="E8" s="62">
        <f>D8*B3*E1</f>
        <v>55532.97600000001</v>
      </c>
      <c r="F8" s="7"/>
      <c r="G8" s="3"/>
    </row>
    <row r="9" spans="1:10" s="15" customFormat="1" ht="46.8" x14ac:dyDescent="0.3">
      <c r="A9" s="9" t="s">
        <v>3</v>
      </c>
      <c r="B9" s="13" t="s">
        <v>10</v>
      </c>
      <c r="C9" s="90" t="s">
        <v>20</v>
      </c>
      <c r="D9" s="10">
        <f>5.25+D10+D11+D12+D13</f>
        <v>5.5451631621543207</v>
      </c>
      <c r="E9" s="62">
        <f>D9*E1*B3</f>
        <v>290508.88</v>
      </c>
      <c r="F9" s="7"/>
      <c r="G9" s="3"/>
    </row>
    <row r="10" spans="1:10" s="15" customFormat="1" x14ac:dyDescent="0.3">
      <c r="A10" s="12" t="s">
        <v>4</v>
      </c>
      <c r="B10" s="13"/>
      <c r="C10" s="90" t="s">
        <v>20</v>
      </c>
      <c r="D10" s="10">
        <f>E10/E1/B3</f>
        <v>4.2947455220120022E-2</v>
      </c>
      <c r="E10" s="62">
        <v>2250</v>
      </c>
      <c r="F10" s="7"/>
      <c r="G10" s="3"/>
    </row>
    <row r="11" spans="1:10" s="15" customFormat="1" x14ac:dyDescent="0.3">
      <c r="A11" s="12" t="s">
        <v>5</v>
      </c>
      <c r="B11" s="13"/>
      <c r="C11" s="90" t="s">
        <v>20</v>
      </c>
      <c r="D11" s="10">
        <f>E11/E1/B3</f>
        <v>0.18213538564906009</v>
      </c>
      <c r="E11" s="62">
        <v>9542</v>
      </c>
      <c r="F11" s="7"/>
      <c r="G11" s="3"/>
    </row>
    <row r="12" spans="1:10" s="15" customFormat="1" x14ac:dyDescent="0.3">
      <c r="A12" s="12" t="s">
        <v>55</v>
      </c>
      <c r="B12" s="90"/>
      <c r="C12" s="90" t="s">
        <v>20</v>
      </c>
      <c r="D12" s="10">
        <f>E12/E1/B3</f>
        <v>0</v>
      </c>
      <c r="E12" s="62"/>
      <c r="F12" s="3"/>
    </row>
    <row r="13" spans="1:10" s="99" customFormat="1" x14ac:dyDescent="0.3">
      <c r="A13" s="12" t="s">
        <v>59</v>
      </c>
      <c r="B13" s="72"/>
      <c r="C13" s="97" t="s">
        <v>20</v>
      </c>
      <c r="D13" s="10">
        <f>E13/B3/E1</f>
        <v>7.0080321285140565E-2</v>
      </c>
      <c r="E13" s="62">
        <f>0.05*E1*B3+1052</f>
        <v>3671.4800000000005</v>
      </c>
      <c r="F13" s="20"/>
      <c r="G13" s="20"/>
      <c r="H13" s="38"/>
      <c r="I13" s="98"/>
      <c r="J13" s="98"/>
    </row>
    <row r="14" spans="1:10" s="15" customFormat="1" ht="46.8" x14ac:dyDescent="0.3">
      <c r="A14" s="9" t="s">
        <v>52</v>
      </c>
      <c r="B14" s="13" t="s">
        <v>10</v>
      </c>
      <c r="C14" s="90" t="s">
        <v>20</v>
      </c>
      <c r="D14" s="10">
        <f>E14/E1/B3</f>
        <v>6.6159695817490496</v>
      </c>
      <c r="E14" s="62">
        <f>8300*3.48*E1</f>
        <v>346608</v>
      </c>
      <c r="F14" s="7"/>
      <c r="G14" s="3"/>
    </row>
    <row r="15" spans="1:10" s="15" customFormat="1" ht="31.2" x14ac:dyDescent="0.3">
      <c r="A15" s="9" t="s">
        <v>44</v>
      </c>
      <c r="B15" s="13" t="s">
        <v>10</v>
      </c>
      <c r="C15" s="90" t="s">
        <v>20</v>
      </c>
      <c r="D15" s="10">
        <v>0.51</v>
      </c>
      <c r="E15" s="62">
        <f>D15*E1*B3</f>
        <v>26718.696</v>
      </c>
      <c r="F15" s="7"/>
      <c r="G15" s="3"/>
    </row>
    <row r="16" spans="1:10" s="15" customFormat="1" ht="16.2" thickBot="1" x14ac:dyDescent="0.35">
      <c r="A16" s="101" t="s">
        <v>45</v>
      </c>
      <c r="B16" s="101"/>
      <c r="C16" s="102" t="s">
        <v>20</v>
      </c>
      <c r="D16" s="103">
        <f>E16/E1/B3</f>
        <v>0.18324247560584542</v>
      </c>
      <c r="E16" s="104">
        <v>9600</v>
      </c>
      <c r="F16" s="7"/>
      <c r="G16" s="3"/>
    </row>
    <row r="17" spans="1:7" s="15" customFormat="1" ht="16.05" customHeight="1" x14ac:dyDescent="0.3">
      <c r="A17" s="105" t="s">
        <v>46</v>
      </c>
      <c r="B17" s="106"/>
      <c r="C17" s="106"/>
      <c r="D17" s="107">
        <f>E17/E1/B3</f>
        <v>3.2649980148731816</v>
      </c>
      <c r="E17" s="108">
        <f>E18+E19+E20+E21+E22+E23+E24+E25+E31+E26+E27+E29+E28+E30+E32</f>
        <v>171051.94000000003</v>
      </c>
      <c r="F17" s="7"/>
      <c r="G17" s="3"/>
    </row>
    <row r="18" spans="1:7" s="41" customFormat="1" ht="16.05" customHeight="1" x14ac:dyDescent="0.3">
      <c r="A18" s="9" t="s">
        <v>78</v>
      </c>
      <c r="B18" s="13" t="s">
        <v>62</v>
      </c>
      <c r="C18" s="113" t="s">
        <v>20</v>
      </c>
      <c r="D18" s="11"/>
      <c r="E18" s="62">
        <f>3222.02+1238.92</f>
        <v>4460.9400000000005</v>
      </c>
      <c r="F18" s="7"/>
      <c r="G18" s="3"/>
    </row>
    <row r="19" spans="1:7" s="17" customFormat="1" ht="16.05" customHeight="1" x14ac:dyDescent="0.3">
      <c r="A19" s="9" t="s">
        <v>58</v>
      </c>
      <c r="B19" s="13" t="s">
        <v>51</v>
      </c>
      <c r="C19" s="113" t="s">
        <v>20</v>
      </c>
      <c r="D19" s="11"/>
      <c r="E19" s="62">
        <v>7273.21</v>
      </c>
      <c r="F19" s="30"/>
      <c r="G19" s="32"/>
    </row>
    <row r="20" spans="1:7" s="41" customFormat="1" ht="16.05" customHeight="1" x14ac:dyDescent="0.3">
      <c r="A20" s="9" t="s">
        <v>60</v>
      </c>
      <c r="B20" s="13" t="s">
        <v>13</v>
      </c>
      <c r="C20" s="113" t="s">
        <v>20</v>
      </c>
      <c r="D20" s="11"/>
      <c r="E20" s="62">
        <v>3655</v>
      </c>
      <c r="F20" s="7"/>
      <c r="G20" s="3"/>
    </row>
    <row r="21" spans="1:7" s="41" customFormat="1" ht="16.05" customHeight="1" x14ac:dyDescent="0.3">
      <c r="A21" s="9" t="s">
        <v>61</v>
      </c>
      <c r="B21" s="13" t="s">
        <v>53</v>
      </c>
      <c r="C21" s="113" t="s">
        <v>20</v>
      </c>
      <c r="D21" s="11"/>
      <c r="E21" s="62">
        <v>17401.490000000002</v>
      </c>
      <c r="F21" s="7"/>
      <c r="G21" s="3"/>
    </row>
    <row r="22" spans="1:7" s="41" customFormat="1" ht="16.05" customHeight="1" x14ac:dyDescent="0.3">
      <c r="A22" s="9" t="s">
        <v>77</v>
      </c>
      <c r="B22" s="13" t="s">
        <v>63</v>
      </c>
      <c r="C22" s="113" t="s">
        <v>20</v>
      </c>
      <c r="D22" s="11"/>
      <c r="E22" s="62">
        <v>19314.84</v>
      </c>
      <c r="F22" s="7"/>
      <c r="G22" s="3"/>
    </row>
    <row r="23" spans="1:7" s="41" customFormat="1" ht="16.05" customHeight="1" x14ac:dyDescent="0.3">
      <c r="A23" s="9" t="s">
        <v>64</v>
      </c>
      <c r="B23" s="13" t="s">
        <v>63</v>
      </c>
      <c r="C23" s="113" t="s">
        <v>20</v>
      </c>
      <c r="D23" s="11"/>
      <c r="E23" s="62">
        <v>5280</v>
      </c>
      <c r="F23" s="7"/>
      <c r="G23" s="3"/>
    </row>
    <row r="24" spans="1:7" s="41" customFormat="1" ht="16.05" customHeight="1" x14ac:dyDescent="0.3">
      <c r="A24" s="9" t="s">
        <v>65</v>
      </c>
      <c r="B24" s="13" t="s">
        <v>54</v>
      </c>
      <c r="C24" s="113" t="s">
        <v>20</v>
      </c>
      <c r="D24" s="11"/>
      <c r="E24" s="62">
        <v>67652.59</v>
      </c>
      <c r="F24" s="7"/>
      <c r="G24" s="3"/>
    </row>
    <row r="25" spans="1:7" s="41" customFormat="1" ht="16.05" customHeight="1" x14ac:dyDescent="0.3">
      <c r="A25" s="9" t="s">
        <v>66</v>
      </c>
      <c r="B25" s="13" t="s">
        <v>54</v>
      </c>
      <c r="C25" s="113" t="s">
        <v>20</v>
      </c>
      <c r="D25" s="10"/>
      <c r="E25" s="62">
        <v>11655</v>
      </c>
      <c r="F25" s="7"/>
      <c r="G25" s="3"/>
    </row>
    <row r="26" spans="1:7" s="41" customFormat="1" ht="16.05" customHeight="1" x14ac:dyDescent="0.3">
      <c r="A26" s="9" t="s">
        <v>71</v>
      </c>
      <c r="B26" s="13" t="s">
        <v>72</v>
      </c>
      <c r="C26" s="113" t="s">
        <v>20</v>
      </c>
      <c r="D26" s="10"/>
      <c r="E26" s="62">
        <v>7145.13</v>
      </c>
      <c r="F26" s="7"/>
      <c r="G26" s="3"/>
    </row>
    <row r="27" spans="1:7" s="41" customFormat="1" ht="16.05" customHeight="1" x14ac:dyDescent="0.3">
      <c r="A27" s="9" t="s">
        <v>73</v>
      </c>
      <c r="B27" s="13" t="s">
        <v>72</v>
      </c>
      <c r="C27" s="113" t="s">
        <v>20</v>
      </c>
      <c r="D27" s="10"/>
      <c r="E27" s="62">
        <v>1699.73</v>
      </c>
      <c r="F27" s="7"/>
      <c r="G27" s="3"/>
    </row>
    <row r="28" spans="1:7" s="41" customFormat="1" ht="16.05" customHeight="1" x14ac:dyDescent="0.3">
      <c r="A28" s="9" t="s">
        <v>76</v>
      </c>
      <c r="B28" s="13" t="s">
        <v>72</v>
      </c>
      <c r="C28" s="113" t="s">
        <v>20</v>
      </c>
      <c r="D28" s="10"/>
      <c r="E28" s="62">
        <v>5429.69</v>
      </c>
      <c r="F28" s="7"/>
      <c r="G28" s="3"/>
    </row>
    <row r="29" spans="1:7" s="41" customFormat="1" ht="16.05" customHeight="1" x14ac:dyDescent="0.3">
      <c r="A29" s="9" t="s">
        <v>75</v>
      </c>
      <c r="B29" s="13" t="s">
        <v>72</v>
      </c>
      <c r="C29" s="113" t="s">
        <v>20</v>
      </c>
      <c r="D29" s="10"/>
      <c r="E29" s="62">
        <v>5023.1000000000004</v>
      </c>
      <c r="F29" s="7"/>
      <c r="G29" s="3"/>
    </row>
    <row r="30" spans="1:7" s="41" customFormat="1" ht="16.05" customHeight="1" x14ac:dyDescent="0.3">
      <c r="A30" s="9" t="s">
        <v>74</v>
      </c>
      <c r="B30" s="13" t="s">
        <v>72</v>
      </c>
      <c r="C30" s="113" t="s">
        <v>20</v>
      </c>
      <c r="D30" s="10"/>
      <c r="E30" s="62">
        <v>9388.4500000000007</v>
      </c>
      <c r="F30" s="7"/>
      <c r="G30" s="3"/>
    </row>
    <row r="31" spans="1:7" s="41" customFormat="1" ht="16.05" customHeight="1" x14ac:dyDescent="0.3">
      <c r="A31" s="118" t="s">
        <v>50</v>
      </c>
      <c r="B31" s="101" t="s">
        <v>31</v>
      </c>
      <c r="C31" s="102" t="s">
        <v>20</v>
      </c>
      <c r="D31" s="103"/>
      <c r="E31" s="104">
        <v>2672.77</v>
      </c>
      <c r="F31" s="7"/>
      <c r="G31" s="3"/>
    </row>
    <row r="32" spans="1:7" s="41" customFormat="1" ht="16.05" customHeight="1" thickBot="1" x14ac:dyDescent="0.35">
      <c r="A32" s="115" t="s">
        <v>79</v>
      </c>
      <c r="B32" s="13" t="s">
        <v>31</v>
      </c>
      <c r="C32" s="114" t="s">
        <v>20</v>
      </c>
      <c r="D32" s="10"/>
      <c r="E32" s="62">
        <f>1500+1500</f>
        <v>3000</v>
      </c>
      <c r="F32" s="7"/>
      <c r="G32" s="3"/>
    </row>
    <row r="33" spans="1:10" s="22" customFormat="1" ht="16.05" customHeight="1" thickBot="1" x14ac:dyDescent="0.35">
      <c r="A33" s="23" t="s">
        <v>47</v>
      </c>
      <c r="B33" s="24"/>
      <c r="C33" s="24" t="s">
        <v>20</v>
      </c>
      <c r="D33" s="71">
        <f>E33/E1/B3</f>
        <v>0.7088811519843633</v>
      </c>
      <c r="E33" s="96">
        <f>D52+D53</f>
        <v>37138</v>
      </c>
      <c r="F33" s="25"/>
      <c r="G33" s="25"/>
      <c r="H33" s="21"/>
      <c r="I33" s="21"/>
      <c r="J33" s="21"/>
    </row>
    <row r="34" spans="1:10" s="22" customFormat="1" ht="16.05" customHeight="1" thickBot="1" x14ac:dyDescent="0.35">
      <c r="A34" s="74" t="s">
        <v>48</v>
      </c>
      <c r="B34" s="75"/>
      <c r="C34" s="75" t="s">
        <v>24</v>
      </c>
      <c r="D34" s="91">
        <v>0.2</v>
      </c>
      <c r="E34" s="92">
        <f>D34*E1*B3</f>
        <v>10477.920000000002</v>
      </c>
      <c r="F34" s="25"/>
      <c r="G34" s="73"/>
      <c r="H34" s="21"/>
      <c r="I34" s="21"/>
      <c r="J34" s="21"/>
    </row>
    <row r="35" spans="1:10" s="15" customFormat="1" ht="16.05" customHeight="1" thickBot="1" x14ac:dyDescent="0.35">
      <c r="A35" s="76" t="s">
        <v>6</v>
      </c>
      <c r="B35" s="77"/>
      <c r="C35" s="78" t="s">
        <v>20</v>
      </c>
      <c r="D35" s="79">
        <f>D8+D9+D14+D15+D17+D33+D34+D16</f>
        <v>18.08825438636676</v>
      </c>
      <c r="E35" s="89">
        <f>E8+E9+E14+E15+E17+E33+E34+E16</f>
        <v>947636.41200000013</v>
      </c>
      <c r="F35" s="110"/>
      <c r="G35" s="33"/>
    </row>
    <row r="36" spans="1:10" s="22" customFormat="1" ht="16.05" customHeight="1" thickBot="1" x14ac:dyDescent="0.35">
      <c r="A36" s="126" t="s">
        <v>25</v>
      </c>
      <c r="B36" s="127"/>
      <c r="C36" s="127"/>
      <c r="D36" s="42" t="s">
        <v>27</v>
      </c>
      <c r="E36" s="43" t="s">
        <v>28</v>
      </c>
      <c r="F36" s="44"/>
      <c r="G36" s="25"/>
      <c r="H36" s="45"/>
      <c r="I36" s="21"/>
      <c r="J36" s="21"/>
    </row>
    <row r="37" spans="1:10" s="51" customFormat="1" ht="16.05" customHeight="1" x14ac:dyDescent="0.3">
      <c r="A37" s="48" t="s">
        <v>57</v>
      </c>
      <c r="B37" s="18"/>
      <c r="C37" s="49" t="s">
        <v>24</v>
      </c>
      <c r="D37" s="116">
        <v>33195</v>
      </c>
      <c r="E37" s="59"/>
      <c r="F37" s="34"/>
      <c r="G37" s="50"/>
    </row>
    <row r="38" spans="1:10" s="51" customFormat="1" ht="16.05" customHeight="1" x14ac:dyDescent="0.3">
      <c r="A38" s="12" t="s">
        <v>11</v>
      </c>
      <c r="B38" s="18"/>
      <c r="C38" s="49" t="s">
        <v>24</v>
      </c>
      <c r="D38" s="116">
        <f>9362/12*E1</f>
        <v>9362</v>
      </c>
      <c r="E38" s="59"/>
      <c r="F38" s="34"/>
      <c r="G38" s="50"/>
    </row>
    <row r="39" spans="1:10" s="51" customFormat="1" ht="16.05" customHeight="1" x14ac:dyDescent="0.3">
      <c r="A39" s="12" t="s">
        <v>32</v>
      </c>
      <c r="B39" s="18"/>
      <c r="C39" s="49" t="s">
        <v>24</v>
      </c>
      <c r="D39" s="116">
        <f>6519.72+7066.85</f>
        <v>13586.57</v>
      </c>
      <c r="E39" s="59"/>
      <c r="F39" s="35"/>
      <c r="G39" s="50"/>
    </row>
    <row r="40" spans="1:10" s="53" customFormat="1" ht="16.05" customHeight="1" x14ac:dyDescent="0.3">
      <c r="A40" s="12" t="s">
        <v>29</v>
      </c>
      <c r="B40" s="18"/>
      <c r="C40" s="49" t="s">
        <v>24</v>
      </c>
      <c r="D40" s="116">
        <f>B5</f>
        <v>940917.21600000013</v>
      </c>
      <c r="E40" s="59"/>
      <c r="F40" s="36"/>
      <c r="G40" s="52"/>
    </row>
    <row r="41" spans="1:10" s="53" customFormat="1" ht="16.05" customHeight="1" thickBot="1" x14ac:dyDescent="0.35">
      <c r="A41" s="46" t="str">
        <f>A35</f>
        <v>итого расходы</v>
      </c>
      <c r="B41" s="47"/>
      <c r="C41" s="54" t="str">
        <f>C35</f>
        <v>руб</v>
      </c>
      <c r="D41" s="60"/>
      <c r="E41" s="61">
        <f>E35</f>
        <v>947636.41200000013</v>
      </c>
      <c r="F41" s="36"/>
      <c r="G41" s="52"/>
    </row>
    <row r="42" spans="1:10" s="56" customFormat="1" ht="16.8" thickBot="1" x14ac:dyDescent="0.35">
      <c r="A42" s="65" t="s">
        <v>14</v>
      </c>
      <c r="B42" s="66"/>
      <c r="C42" s="67" t="s">
        <v>24</v>
      </c>
      <c r="D42" s="68">
        <f>D37+D38+D39+D40-E41</f>
        <v>49424.373999999953</v>
      </c>
      <c r="E42" s="69"/>
      <c r="F42" s="37"/>
      <c r="G42" s="37"/>
      <c r="H42" s="55"/>
      <c r="I42" s="55"/>
      <c r="J42" s="55"/>
    </row>
    <row r="43" spans="1:10" s="15" customFormat="1" x14ac:dyDescent="0.3">
      <c r="A43" s="123" t="s">
        <v>56</v>
      </c>
      <c r="B43" s="124"/>
      <c r="C43" s="124"/>
      <c r="D43" s="124"/>
      <c r="E43" s="125"/>
      <c r="F43" s="38"/>
      <c r="G43" s="3"/>
      <c r="H43" s="3"/>
      <c r="I43" s="2"/>
      <c r="J43" s="2"/>
    </row>
    <row r="44" spans="1:10" s="41" customFormat="1" x14ac:dyDescent="0.3">
      <c r="A44" s="26" t="s">
        <v>22</v>
      </c>
      <c r="B44" s="121" t="s">
        <v>33</v>
      </c>
      <c r="C44" s="121" t="s">
        <v>26</v>
      </c>
      <c r="D44" s="128"/>
      <c r="E44" s="129"/>
      <c r="F44" s="3"/>
      <c r="G44" s="3"/>
      <c r="H44" s="3"/>
      <c r="I44" s="2"/>
      <c r="J44" s="2"/>
    </row>
    <row r="45" spans="1:10" s="41" customFormat="1" ht="62.4" x14ac:dyDescent="0.3">
      <c r="A45" s="9"/>
      <c r="B45" s="122"/>
      <c r="C45" s="109" t="s">
        <v>34</v>
      </c>
      <c r="D45" s="109" t="s">
        <v>35</v>
      </c>
      <c r="E45" s="70" t="s">
        <v>30</v>
      </c>
      <c r="F45" s="3"/>
      <c r="G45" s="3"/>
      <c r="H45" s="3"/>
      <c r="I45" s="2"/>
      <c r="J45" s="2"/>
    </row>
    <row r="46" spans="1:10" s="15" customFormat="1" x14ac:dyDescent="0.3">
      <c r="A46" s="19" t="s">
        <v>41</v>
      </c>
      <c r="B46" s="57">
        <v>937196</v>
      </c>
      <c r="C46" s="57">
        <v>937218</v>
      </c>
      <c r="D46" s="57"/>
      <c r="E46" s="58"/>
      <c r="F46" s="39"/>
      <c r="G46" s="3"/>
      <c r="H46" s="3"/>
      <c r="I46" s="2"/>
      <c r="J46" s="2"/>
    </row>
    <row r="47" spans="1:10" s="15" customFormat="1" x14ac:dyDescent="0.3">
      <c r="A47" s="19" t="s">
        <v>42</v>
      </c>
      <c r="B47" s="57">
        <v>470739</v>
      </c>
      <c r="C47" s="57">
        <v>482877</v>
      </c>
      <c r="D47" s="57">
        <v>32832</v>
      </c>
      <c r="E47" s="58"/>
      <c r="F47" s="39"/>
      <c r="G47" s="3"/>
      <c r="H47" s="3"/>
      <c r="I47" s="2"/>
      <c r="J47" s="2"/>
    </row>
    <row r="48" spans="1:10" s="15" customFormat="1" x14ac:dyDescent="0.3">
      <c r="A48" s="19" t="s">
        <v>36</v>
      </c>
      <c r="B48" s="57">
        <v>104458</v>
      </c>
      <c r="C48" s="57">
        <v>103237</v>
      </c>
      <c r="D48" s="57">
        <v>4311</v>
      </c>
      <c r="E48" s="58"/>
      <c r="F48" s="39"/>
      <c r="G48" s="3"/>
      <c r="H48" s="3"/>
      <c r="I48" s="2"/>
      <c r="J48" s="2"/>
    </row>
    <row r="49" spans="1:10" s="15" customFormat="1" x14ac:dyDescent="0.3">
      <c r="A49" s="19" t="s">
        <v>37</v>
      </c>
      <c r="B49" s="57">
        <v>191876</v>
      </c>
      <c r="C49" s="57">
        <v>192899</v>
      </c>
      <c r="D49" s="57">
        <v>9981</v>
      </c>
      <c r="E49" s="58"/>
      <c r="F49" s="39"/>
      <c r="G49" s="3"/>
      <c r="H49" s="3"/>
      <c r="I49" s="2"/>
      <c r="J49" s="2"/>
    </row>
    <row r="50" spans="1:10" s="15" customFormat="1" x14ac:dyDescent="0.3">
      <c r="A50" s="19" t="s">
        <v>38</v>
      </c>
      <c r="B50" s="57">
        <v>445469</v>
      </c>
      <c r="C50" s="57">
        <v>396391</v>
      </c>
      <c r="D50" s="57">
        <v>53355</v>
      </c>
      <c r="E50" s="58"/>
      <c r="F50" s="39"/>
      <c r="G50" s="3"/>
      <c r="H50" s="3"/>
      <c r="I50" s="2"/>
      <c r="J50" s="2"/>
    </row>
    <row r="51" spans="1:10" s="15" customFormat="1" ht="16.2" thickBot="1" x14ac:dyDescent="0.35">
      <c r="A51" s="93" t="s">
        <v>43</v>
      </c>
      <c r="B51" s="94">
        <v>156981</v>
      </c>
      <c r="C51" s="94">
        <v>157001</v>
      </c>
      <c r="D51" s="94"/>
      <c r="E51" s="95"/>
      <c r="F51" s="39"/>
      <c r="G51" s="3"/>
      <c r="H51" s="3"/>
      <c r="I51" s="2"/>
      <c r="J51" s="2"/>
    </row>
    <row r="52" spans="1:10" s="15" customFormat="1" ht="16.2" thickBot="1" x14ac:dyDescent="0.35">
      <c r="A52" s="80" t="s">
        <v>23</v>
      </c>
      <c r="B52" s="63">
        <f>SUM(B46:B51)</f>
        <v>2306719</v>
      </c>
      <c r="C52" s="63">
        <f>SUM(C46:C51)</f>
        <v>2269623</v>
      </c>
      <c r="D52" s="63">
        <f>SUM(D46:D51)</f>
        <v>100479</v>
      </c>
      <c r="E52" s="64">
        <f>SUM(E46:E50)</f>
        <v>0</v>
      </c>
      <c r="F52" s="34"/>
    </row>
    <row r="53" spans="1:10" s="51" customFormat="1" ht="16.2" thickBot="1" x14ac:dyDescent="0.35">
      <c r="A53" s="81" t="s">
        <v>39</v>
      </c>
      <c r="B53" s="82"/>
      <c r="C53" s="82"/>
      <c r="D53" s="82">
        <f>B47+B48+B49+B50-C47-C48-C49-C50-D47-D48-D49-D50-E50</f>
        <v>-63341</v>
      </c>
      <c r="E53" s="83"/>
      <c r="F53" s="100"/>
    </row>
    <row r="54" spans="1:10" s="1" customFormat="1" ht="16.2" x14ac:dyDescent="0.3">
      <c r="A54" s="119" t="s">
        <v>67</v>
      </c>
      <c r="B54" s="120"/>
      <c r="C54" s="120"/>
      <c r="D54" s="34" t="s">
        <v>40</v>
      </c>
      <c r="E54" s="84">
        <v>1941.2</v>
      </c>
      <c r="F54" s="7"/>
      <c r="G54" s="15"/>
      <c r="H54" s="15"/>
    </row>
    <row r="55" spans="1:10" s="15" customFormat="1" ht="16.2" x14ac:dyDescent="0.3">
      <c r="A55" s="119" t="s">
        <v>68</v>
      </c>
      <c r="B55" s="120"/>
      <c r="C55" s="120"/>
      <c r="D55" s="34" t="s">
        <v>40</v>
      </c>
      <c r="E55" s="84">
        <v>1724.02</v>
      </c>
      <c r="F55" s="3"/>
      <c r="G55" s="14"/>
    </row>
    <row r="56" spans="1:10" s="15" customFormat="1" ht="16.2" x14ac:dyDescent="0.3">
      <c r="A56" s="111" t="s">
        <v>69</v>
      </c>
      <c r="B56" s="112"/>
      <c r="C56" s="112"/>
      <c r="D56" s="34" t="s">
        <v>40</v>
      </c>
      <c r="E56" s="84">
        <v>0</v>
      </c>
      <c r="F56" s="3"/>
      <c r="G56" s="14"/>
    </row>
    <row r="57" spans="1:10" s="1" customFormat="1" ht="16.2" x14ac:dyDescent="0.3">
      <c r="A57" s="85" t="s">
        <v>70</v>
      </c>
      <c r="B57" s="86"/>
      <c r="C57" s="86"/>
      <c r="D57" s="87" t="s">
        <v>40</v>
      </c>
      <c r="E57" s="88">
        <f>E55-E56</f>
        <v>1724.02</v>
      </c>
      <c r="F57" s="3"/>
      <c r="G57" s="14"/>
    </row>
    <row r="58" spans="1:10" s="1" customFormat="1" x14ac:dyDescent="0.3">
      <c r="A58" s="20" t="s">
        <v>7</v>
      </c>
      <c r="B58" s="7"/>
      <c r="C58" s="7"/>
      <c r="D58" s="7"/>
      <c r="E58" s="7"/>
      <c r="F58" s="7"/>
      <c r="G58" s="15"/>
      <c r="H58" s="15"/>
    </row>
  </sheetData>
  <mergeCells count="6">
    <mergeCell ref="A55:C55"/>
    <mergeCell ref="B44:B45"/>
    <mergeCell ref="A43:E43"/>
    <mergeCell ref="A36:C36"/>
    <mergeCell ref="C44:E44"/>
    <mergeCell ref="A54:C54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2021-02-25T07:43:33Z</cp:lastPrinted>
  <dcterms:created xsi:type="dcterms:W3CDTF">2016-04-22T06:39:22Z</dcterms:created>
  <dcterms:modified xsi:type="dcterms:W3CDTF">2021-03-16T05:54:55Z</dcterms:modified>
</cp:coreProperties>
</file>