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7" i="1" l="1"/>
  <c r="E21" i="1"/>
  <c r="E15" i="1" l="1"/>
  <c r="E14" i="1" l="1"/>
  <c r="D31" i="1" l="1"/>
  <c r="E24" i="1" l="1"/>
  <c r="E23" i="1" l="1"/>
  <c r="B5" i="1" l="1"/>
  <c r="E19" i="1" l="1"/>
  <c r="D30" i="1" l="1"/>
  <c r="D45" i="1" l="1"/>
  <c r="E44" i="1"/>
  <c r="D44" i="1"/>
  <c r="C44" i="1"/>
  <c r="B44" i="1"/>
  <c r="E25" i="1" l="1"/>
  <c r="D25" i="1" s="1"/>
  <c r="E26" i="1" l="1"/>
  <c r="E49" i="1" l="1"/>
  <c r="D13" i="1" l="1"/>
  <c r="C33" i="1"/>
  <c r="A33" i="1"/>
  <c r="D11" i="1" l="1"/>
  <c r="E8" i="1"/>
  <c r="D10" i="1"/>
  <c r="D9" i="1" s="1"/>
  <c r="E16" i="1"/>
  <c r="D12" i="1"/>
  <c r="D15" i="1" l="1"/>
  <c r="D32" i="1"/>
  <c r="D17" i="1" l="1"/>
  <c r="D27" i="1" s="1"/>
  <c r="E9" i="1"/>
  <c r="E27" i="1" s="1"/>
  <c r="E33" i="1" l="1"/>
  <c r="E34" i="1" s="1"/>
</calcChain>
</file>

<file path=xl/sharedStrings.xml><?xml version="1.0" encoding="utf-8"?>
<sst xmlns="http://schemas.openxmlformats.org/spreadsheetml/2006/main" count="100" uniqueCount="70">
  <si>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</si>
  <si>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</si>
  <si>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</si>
  <si>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</si>
  <si>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</si>
  <si>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</si>
  <si>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</si>
  <si>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</si>
  <si>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</si>
  <si>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</si>
  <si>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</si>
  <si>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</si>
  <si>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</si>
  <si>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</si>
  <si>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д.17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</si>
  <si>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</si>
  <si>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</si>
  <si>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</si>
  <si>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руб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</si>
  <si>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</si>
  <si>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</si>
  <si>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</si>
  <si>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</si>
  <si>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</si>
  <si>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</si>
  <si>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</si>
  <si>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</si>
  <si>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</si>
  <si>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</si>
  <si>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</si>
  <si>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</si>
  <si>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</si>
  <si>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</si>
  <si>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июнь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</si>
  <si>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</si>
  <si>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</si>
  <si>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</si>
  <si>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</si>
  <si>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</si>
  <si>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</si>
  <si>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</si>
  <si>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</si>
  <si>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</si>
  <si>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</si>
  <si>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</si>
  <si>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</si>
  <si>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</si>
  <si>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</si>
  <si>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</si>
  <si>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7. Обслуживание спецсчета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</si>
  <si>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</si>
  <si>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</si>
  <si>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</si>
  <si>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*дератизация,дезинсекция мест общего пользования</t>
  </si>
  <si>
    <t>ремонт и восстановление кровли балконных козырьков кв.34</t>
  </si>
  <si>
    <t>работы на общедомовой системе канализации кв.17</t>
  </si>
  <si>
    <t>июль</t>
  </si>
  <si>
    <t>ремонт и восстановление межпанельных швов кв.65</t>
  </si>
  <si>
    <t>ремонт мягкой кровли кв.35,36,69,71,72</t>
  </si>
  <si>
    <t>июнь,авг</t>
  </si>
  <si>
    <t>сент,октябрь</t>
  </si>
  <si>
    <t>работы на общедомовой системе отопления кв.54,64,13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</si>
  <si>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</si>
  <si>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</si>
  <si>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Остаток средств на спецсчете на 01.01.2021 г</t>
  </si>
  <si>
    <t>дезинфекция заключительная (коронавирус) по предписанию Роспотребнадзора</t>
  </si>
  <si>
    <t>сент,дек</t>
  </si>
  <si>
    <t>Израсходовано на капремонт со спецсчета в 2019 г (капит.ремонт нижней разводки отопления, замена узла учета тепл.энергии)</t>
  </si>
  <si>
    <t>работы на общедомовой системе ХГВС в подвале</t>
  </si>
  <si>
    <t>июль,сент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</si>
</sst>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6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8" fillId="0" borderId="1" xfId="0" applyFont="1" applyFill="1" applyBorder="1" applyAlignment="1">
      <alignment vertical="top" wrapText="1"/>
    </xf>
    <xf numFmtId="0" fontId="8" fillId="0" borderId="14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10" fillId="2" borderId="8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2" fontId="5" fillId="2" borderId="5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0" fontId="8" fillId="0" borderId="13" xfId="0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1" fontId="8" fillId="0" borderId="0" xfId="0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0" fillId="2" borderId="7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6" fillId="0" borderId="0" xfId="0" applyFont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Font="1" applyFill="1"/>
    <xf numFmtId="0" fontId="5" fillId="2" borderId="1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8" fillId="0" borderId="14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8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0" fontId="14" fillId="0" borderId="0" xfId="0" applyFont="1" applyFill="1"/>
    <xf numFmtId="0" fontId="8" fillId="0" borderId="8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12" fillId="0" borderId="0" xfId="0" applyFont="1" applyFill="1" applyBorder="1"/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5" fontId="8" fillId="0" borderId="8" xfId="1" applyNumberFormat="1" applyFont="1" applyFill="1" applyBorder="1" applyAlignment="1">
      <alignment vertical="top" wrapText="1"/>
    </xf>
    <xf numFmtId="165" fontId="8" fillId="0" borderId="9" xfId="1" applyNumberFormat="1" applyFont="1" applyFill="1" applyBorder="1" applyAlignment="1">
      <alignment vertical="top" wrapText="1"/>
    </xf>
    <xf numFmtId="165" fontId="10" fillId="2" borderId="8" xfId="1" applyNumberFormat="1" applyFont="1" applyFill="1" applyBorder="1" applyAlignment="1">
      <alignment vertical="top" wrapText="1"/>
    </xf>
    <xf numFmtId="165" fontId="10" fillId="2" borderId="9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9" xfId="1" applyNumberFormat="1" applyFont="1" applyFill="1" applyBorder="1" applyAlignment="1">
      <alignment vertical="top" wrapText="1"/>
    </xf>
    <xf numFmtId="165" fontId="5" fillId="2" borderId="6" xfId="1" applyNumberFormat="1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/>
    </xf>
    <xf numFmtId="165" fontId="5" fillId="0" borderId="12" xfId="1" applyNumberFormat="1" applyFont="1" applyFill="1" applyBorder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8" fillId="0" borderId="24" xfId="0" applyFont="1" applyFill="1" applyBorder="1" applyAlignment="1">
      <alignment vertical="top" wrapText="1"/>
    </xf>
    <xf numFmtId="165" fontId="8" fillId="0" borderId="19" xfId="1" applyNumberFormat="1" applyFont="1" applyFill="1" applyBorder="1" applyAlignment="1">
      <alignment vertical="top"/>
    </xf>
    <xf numFmtId="165" fontId="8" fillId="0" borderId="20" xfId="1" applyNumberFormat="1" applyFont="1" applyFill="1" applyBorder="1" applyAlignment="1">
      <alignment vertical="top"/>
    </xf>
    <xf numFmtId="166" fontId="10" fillId="0" borderId="0" xfId="1" applyNumberFormat="1" applyFont="1" applyFill="1" applyAlignment="1">
      <alignment vertical="top" wrapText="1"/>
    </xf>
    <xf numFmtId="0" fontId="7" fillId="0" borderId="0" xfId="0" applyFont="1" applyFill="1"/>
    <xf numFmtId="0" fontId="10" fillId="2" borderId="0" xfId="0" applyFont="1" applyFill="1" applyAlignment="1">
      <alignment vertical="top" wrapText="1"/>
    </xf>
    <xf numFmtId="0" fontId="12" fillId="2" borderId="0" xfId="0" applyFont="1" applyFill="1" applyAlignment="1"/>
    <xf numFmtId="0" fontId="8" fillId="2" borderId="0" xfId="0" applyFont="1" applyFill="1" applyAlignment="1">
      <alignment vertical="top" wrapText="1"/>
    </xf>
    <xf numFmtId="166" fontId="10" fillId="2" borderId="0" xfId="1" applyNumberFormat="1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1" xfId="0" applyNumberFormat="1" applyFont="1" applyFill="1" applyBorder="1" applyAlignment="1">
      <alignment vertical="top" wrapText="1"/>
    </xf>
    <xf numFmtId="165" fontId="6" fillId="0" borderId="22" xfId="1" applyNumberFormat="1" applyFont="1" applyFill="1" applyBorder="1" applyAlignment="1">
      <alignment vertical="top"/>
    </xf>
    <xf numFmtId="165" fontId="6" fillId="0" borderId="23" xfId="1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0" fillId="0" borderId="0" xfId="0" applyFill="1" applyBorder="1"/>
    <xf numFmtId="1" fontId="6" fillId="0" borderId="0" xfId="0" applyNumberFormat="1" applyFont="1" applyFill="1" applyBorder="1" applyAlignment="1">
      <alignment vertical="top" wrapText="1"/>
    </xf>
    <xf numFmtId="0" fontId="5" fillId="2" borderId="24" xfId="0" applyFont="1" applyFill="1" applyBorder="1" applyAlignment="1">
      <alignment vertical="top" wrapText="1"/>
    </xf>
    <xf numFmtId="1" fontId="5" fillId="2" borderId="19" xfId="0" applyNumberFormat="1" applyFont="1" applyFill="1" applyBorder="1" applyAlignment="1">
      <alignment vertical="top" wrapText="1"/>
    </xf>
    <xf numFmtId="0" fontId="6" fillId="2" borderId="19" xfId="0" applyFont="1" applyFill="1" applyBorder="1" applyAlignment="1">
      <alignment horizontal="center" vertical="top" wrapText="1"/>
    </xf>
    <xf numFmtId="2" fontId="5" fillId="2" borderId="20" xfId="0" applyNumberFormat="1" applyFont="1" applyFill="1" applyBorder="1" applyAlignment="1">
      <alignment vertical="top" wrapText="1"/>
    </xf>
    <xf numFmtId="165" fontId="5" fillId="2" borderId="20" xfId="1" applyNumberFormat="1" applyFont="1" applyFill="1" applyBorder="1" applyAlignment="1">
      <alignment vertical="top" wrapText="1"/>
    </xf>
    <xf numFmtId="0" fontId="6" fillId="0" borderId="25" xfId="0" applyFont="1" applyFill="1" applyBorder="1" applyAlignment="1">
      <alignment vertical="top" wrapText="1"/>
    </xf>
    <xf numFmtId="0" fontId="6" fillId="0" borderId="26" xfId="0" applyFont="1" applyFill="1" applyBorder="1" applyAlignment="1">
      <alignment horizontal="center" vertical="top" wrapText="1"/>
    </xf>
    <xf numFmtId="2" fontId="6" fillId="0" borderId="26" xfId="0" applyNumberFormat="1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2" fontId="6" fillId="0" borderId="11" xfId="0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165" fontId="6" fillId="0" borderId="0" xfId="0" applyNumberFormat="1" applyFont="1" applyFill="1" applyAlignment="1">
      <alignment vertical="top" wrapText="1"/>
    </xf>
    <xf numFmtId="165" fontId="8" fillId="0" borderId="14" xfId="1" applyNumberFormat="1" applyFont="1" applyFill="1" applyBorder="1" applyAlignment="1">
      <alignment vertical="top" wrapText="1"/>
    </xf>
    <xf numFmtId="165" fontId="8" fillId="0" borderId="15" xfId="1" applyNumberFormat="1" applyFont="1" applyFill="1" applyBorder="1" applyAlignment="1">
      <alignment vertical="top" wrapText="1"/>
    </xf>
    <xf numFmtId="165" fontId="8" fillId="0" borderId="1" xfId="1" applyNumberFormat="1" applyFont="1" applyFill="1" applyBorder="1" applyAlignment="1">
      <alignment vertical="top" wrapText="1"/>
    </xf>
    <xf numFmtId="165" fontId="8" fillId="0" borderId="3" xfId="1" applyNumberFormat="1" applyFont="1" applyFill="1" applyBorder="1" applyAlignment="1">
      <alignment vertical="top" wrapText="1"/>
    </xf>
    <xf numFmtId="165" fontId="6" fillId="0" borderId="27" xfId="1" applyNumberFormat="1" applyFont="1" applyFill="1" applyBorder="1" applyAlignment="1">
      <alignment vertical="top" wrapText="1"/>
    </xf>
    <xf numFmtId="165" fontId="5" fillId="0" borderId="0" xfId="1" applyNumberFormat="1" applyFont="1" applyFill="1" applyAlignment="1">
      <alignment horizontal="right" vertical="top" wrapText="1"/>
    </xf>
    <xf numFmtId="0" fontId="10" fillId="0" borderId="0" xfId="0" applyFont="1" applyFill="1" applyAlignment="1">
      <alignment vertical="top" wrapText="1"/>
    </xf>
    <xf numFmtId="0" fontId="12" fillId="0" borderId="0" xfId="0" applyFont="1" applyAlignment="1"/>
    <xf numFmtId="0" fontId="0" fillId="0" borderId="0" xfId="0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topLeftCell="A5" zoomScale="75" zoomScaleNormal="75" workbookViewId="0">
      <selection activeCell="F14" sqref="F14:G49"/>
    </sheetView>
  </sheetViews>
  <sheetFormatPr defaultRowHeight="16.8" x14ac:dyDescent="0.3"/>
  <cols>
    <col min="1" max="1" width="80.109375" style="10" customWidth="1"/>
    <col min="2" max="2" width="13.44140625" style="10" customWidth="1"/>
    <col min="3" max="3" width="13.5546875" style="10" customWidth="1"/>
    <col min="4" max="4" width="14.44140625" style="10" customWidth="1"/>
    <col min="5" max="5" width="14.6640625" style="10" customWidth="1"/>
    <col min="6" max="6" width="11.109375" style="10" bestFit="1" customWidth="1"/>
    <col min="7" max="7" width="9.109375" style="55"/>
    <col min="8" max="9" width="9.109375" style="2"/>
    <col min="10" max="14" width="9.109375" style="3"/>
  </cols>
  <sheetData>
    <row r="1" spans="1:14" s="24" customFormat="1" ht="31.2" x14ac:dyDescent="0.3">
      <c r="A1" s="42" t="s">
        <v>10</v>
      </c>
      <c r="B1" s="10"/>
      <c r="C1" s="10">
        <v>2020</v>
      </c>
      <c r="D1" s="43" t="s">
        <v>19</v>
      </c>
      <c r="E1" s="43">
        <v>12</v>
      </c>
      <c r="F1" s="10"/>
      <c r="G1" s="10"/>
      <c r="H1" s="22"/>
      <c r="I1" s="22"/>
      <c r="J1" s="23"/>
      <c r="K1" s="23"/>
      <c r="L1" s="23"/>
      <c r="M1" s="23"/>
      <c r="N1" s="23"/>
    </row>
    <row r="2" spans="1:14" s="24" customFormat="1" x14ac:dyDescent="0.3">
      <c r="A2" s="44" t="s">
        <v>14</v>
      </c>
      <c r="B2" s="10"/>
      <c r="C2" s="10"/>
      <c r="D2" s="10"/>
      <c r="E2" s="10"/>
      <c r="F2" s="10"/>
      <c r="G2" s="10"/>
      <c r="H2" s="22"/>
      <c r="I2" s="22"/>
      <c r="J2" s="23"/>
      <c r="K2" s="23"/>
      <c r="L2" s="23"/>
      <c r="M2" s="23"/>
      <c r="N2" s="23"/>
    </row>
    <row r="3" spans="1:14" s="24" customFormat="1" x14ac:dyDescent="0.3">
      <c r="A3" s="10" t="s">
        <v>22</v>
      </c>
      <c r="B3" s="10">
        <v>3879.4</v>
      </c>
      <c r="C3" s="10"/>
      <c r="D3" s="10"/>
      <c r="E3" s="10"/>
      <c r="F3" s="10"/>
      <c r="G3" s="10"/>
      <c r="H3" s="22"/>
      <c r="I3" s="22"/>
      <c r="J3" s="23"/>
      <c r="K3" s="23"/>
      <c r="L3" s="23"/>
      <c r="M3" s="23"/>
      <c r="N3" s="23"/>
    </row>
    <row r="4" spans="1:14" s="24" customFormat="1" x14ac:dyDescent="0.3">
      <c r="A4" s="10" t="s">
        <v>0</v>
      </c>
      <c r="B4" s="10">
        <v>18</v>
      </c>
      <c r="C4" s="10">
        <v>18.059999999999999</v>
      </c>
      <c r="D4" s="10"/>
      <c r="E4" s="10"/>
      <c r="F4" s="10"/>
      <c r="G4" s="10"/>
      <c r="H4" s="22"/>
      <c r="I4" s="22"/>
      <c r="J4" s="23"/>
      <c r="K4" s="23"/>
      <c r="L4" s="23"/>
      <c r="M4" s="23"/>
      <c r="N4" s="23"/>
    </row>
    <row r="5" spans="1:14" s="24" customFormat="1" x14ac:dyDescent="0.3">
      <c r="A5" s="10" t="s">
        <v>20</v>
      </c>
      <c r="B5" s="128">
        <f>B3*B4*6+B3*C4*(E1-6)</f>
        <v>839346.98399999994</v>
      </c>
      <c r="C5" s="46"/>
      <c r="D5" s="46"/>
      <c r="E5" s="10"/>
      <c r="F5" s="46"/>
      <c r="G5" s="10"/>
      <c r="H5" s="22"/>
      <c r="I5" s="22"/>
      <c r="J5" s="23"/>
      <c r="K5" s="23"/>
      <c r="L5" s="23"/>
      <c r="M5" s="23"/>
      <c r="N5" s="23"/>
    </row>
    <row r="6" spans="1:14" s="24" customFormat="1" ht="17.399999999999999" thickBot="1" x14ac:dyDescent="0.35">
      <c r="A6" s="10" t="s">
        <v>1</v>
      </c>
      <c r="B6" s="10">
        <v>97.44</v>
      </c>
      <c r="C6" s="10"/>
      <c r="D6" s="10"/>
      <c r="E6" s="10"/>
      <c r="F6" s="46"/>
      <c r="G6" s="10"/>
      <c r="H6" s="22"/>
      <c r="I6" s="22"/>
      <c r="J6" s="23"/>
      <c r="K6" s="23"/>
      <c r="L6" s="23"/>
      <c r="M6" s="23"/>
      <c r="N6" s="23"/>
    </row>
    <row r="7" spans="1:14" s="27" customFormat="1" ht="62.4" x14ac:dyDescent="0.3">
      <c r="A7" s="7" t="s">
        <v>2</v>
      </c>
      <c r="B7" s="9" t="s">
        <v>11</v>
      </c>
      <c r="C7" s="9" t="s">
        <v>16</v>
      </c>
      <c r="D7" s="9" t="s">
        <v>21</v>
      </c>
      <c r="E7" s="8" t="s">
        <v>17</v>
      </c>
      <c r="F7" s="11"/>
      <c r="G7" s="11"/>
      <c r="H7" s="25"/>
      <c r="I7" s="25"/>
      <c r="J7" s="26"/>
      <c r="K7" s="26"/>
      <c r="L7" s="26"/>
      <c r="M7" s="26"/>
      <c r="N7" s="26"/>
    </row>
    <row r="8" spans="1:14" s="24" customFormat="1" x14ac:dyDescent="0.3">
      <c r="A8" s="12" t="s">
        <v>3</v>
      </c>
      <c r="B8" s="17" t="s">
        <v>12</v>
      </c>
      <c r="C8" s="99" t="s">
        <v>18</v>
      </c>
      <c r="D8" s="13">
        <v>1.06</v>
      </c>
      <c r="E8" s="82">
        <f>D8*B3*E1</f>
        <v>49345.968000000008</v>
      </c>
      <c r="F8" s="10"/>
      <c r="G8" s="10"/>
      <c r="H8" s="22"/>
      <c r="I8" s="22"/>
      <c r="J8" s="23"/>
      <c r="K8" s="23"/>
      <c r="L8" s="23"/>
      <c r="M8" s="23"/>
      <c r="N8" s="23"/>
    </row>
    <row r="9" spans="1:14" s="24" customFormat="1" ht="46.8" x14ac:dyDescent="0.3">
      <c r="A9" s="12" t="s">
        <v>4</v>
      </c>
      <c r="B9" s="17" t="s">
        <v>12</v>
      </c>
      <c r="C9" s="99" t="s">
        <v>18</v>
      </c>
      <c r="D9" s="13">
        <f>5.75+D10+D11+D12+D13+D14</f>
        <v>8.1720807341341448</v>
      </c>
      <c r="E9" s="82">
        <f>D9*B3*E1</f>
        <v>380433.24</v>
      </c>
      <c r="F9" s="10"/>
      <c r="G9" s="10"/>
      <c r="H9" s="22"/>
      <c r="I9" s="22"/>
      <c r="J9" s="23"/>
      <c r="K9" s="23"/>
      <c r="L9" s="23"/>
      <c r="M9" s="23"/>
      <c r="N9" s="23"/>
    </row>
    <row r="10" spans="1:14" s="24" customFormat="1" ht="16.05" customHeight="1" x14ac:dyDescent="0.3">
      <c r="A10" s="15" t="s">
        <v>5</v>
      </c>
      <c r="B10" s="17"/>
      <c r="C10" s="99" t="s">
        <v>18</v>
      </c>
      <c r="D10" s="13">
        <f>E10/E1/B3</f>
        <v>5.2198793627880602E-2</v>
      </c>
      <c r="E10" s="82">
        <v>2430</v>
      </c>
      <c r="F10" s="10"/>
      <c r="G10" s="10"/>
      <c r="H10" s="22"/>
      <c r="I10" s="22"/>
      <c r="J10" s="23"/>
      <c r="K10" s="23"/>
      <c r="L10" s="23"/>
      <c r="M10" s="23"/>
      <c r="N10" s="23"/>
    </row>
    <row r="11" spans="1:14" s="24" customFormat="1" ht="16.05" customHeight="1" x14ac:dyDescent="0.3">
      <c r="A11" s="15" t="s">
        <v>6</v>
      </c>
      <c r="B11" s="17"/>
      <c r="C11" s="99" t="s">
        <v>18</v>
      </c>
      <c r="D11" s="13">
        <f>E11/E1/B3</f>
        <v>0.14437370040040556</v>
      </c>
      <c r="E11" s="82">
        <v>6721</v>
      </c>
      <c r="F11" s="10"/>
      <c r="G11" s="10"/>
      <c r="H11" s="22"/>
      <c r="I11" s="22"/>
      <c r="J11" s="23"/>
      <c r="K11" s="23"/>
      <c r="L11" s="23"/>
      <c r="M11" s="23"/>
      <c r="N11" s="23"/>
    </row>
    <row r="12" spans="1:14" s="24" customFormat="1" ht="16.05" customHeight="1" x14ac:dyDescent="0.3">
      <c r="A12" s="15" t="s">
        <v>7</v>
      </c>
      <c r="B12" s="17"/>
      <c r="C12" s="99" t="s">
        <v>18</v>
      </c>
      <c r="D12" s="13">
        <f>E12/B3/E1</f>
        <v>2.0874576824594868</v>
      </c>
      <c r="E12" s="82">
        <v>97177</v>
      </c>
      <c r="F12" s="10"/>
      <c r="G12" s="10"/>
      <c r="H12" s="22"/>
      <c r="I12" s="22"/>
      <c r="J12" s="23"/>
      <c r="K12" s="23"/>
      <c r="L12" s="23"/>
      <c r="M12" s="23"/>
      <c r="N12" s="23"/>
    </row>
    <row r="13" spans="1:14" s="24" customFormat="1" ht="16.05" customHeight="1" x14ac:dyDescent="0.3">
      <c r="A13" s="15" t="s">
        <v>32</v>
      </c>
      <c r="B13" s="17"/>
      <c r="C13" s="99" t="s">
        <v>25</v>
      </c>
      <c r="D13" s="13">
        <f>E13/E1/B3</f>
        <v>8.805055764637143E-2</v>
      </c>
      <c r="E13" s="82">
        <v>4099</v>
      </c>
      <c r="F13" s="6"/>
      <c r="G13" s="5"/>
    </row>
    <row r="14" spans="1:14" s="105" customFormat="1" ht="16.05" customHeight="1" x14ac:dyDescent="0.3">
      <c r="A14" s="15" t="s">
        <v>53</v>
      </c>
      <c r="B14" s="88"/>
      <c r="C14" s="103" t="s">
        <v>18</v>
      </c>
      <c r="D14" s="13">
        <v>0.05</v>
      </c>
      <c r="E14" s="82">
        <f>D14*E1*B3</f>
        <v>2327.6400000000003</v>
      </c>
      <c r="F14" s="18"/>
      <c r="G14" s="18"/>
      <c r="H14" s="53"/>
      <c r="I14" s="104"/>
      <c r="J14" s="104"/>
    </row>
    <row r="15" spans="1:14" s="24" customFormat="1" ht="46.8" x14ac:dyDescent="0.3">
      <c r="A15" s="12" t="s">
        <v>50</v>
      </c>
      <c r="B15" s="17" t="s">
        <v>12</v>
      </c>
      <c r="C15" s="99" t="s">
        <v>18</v>
      </c>
      <c r="D15" s="13">
        <f>E15/E1/B3</f>
        <v>5.7694488838480176</v>
      </c>
      <c r="E15" s="82">
        <f>6200*3.61*E1</f>
        <v>268584</v>
      </c>
      <c r="F15" s="10"/>
      <c r="G15" s="10"/>
      <c r="H15" s="22"/>
      <c r="I15" s="22"/>
      <c r="J15" s="23"/>
      <c r="K15" s="23"/>
      <c r="L15" s="23"/>
      <c r="M15" s="23"/>
      <c r="N15" s="23"/>
    </row>
    <row r="16" spans="1:14" s="24" customFormat="1" ht="31.8" thickBot="1" x14ac:dyDescent="0.35">
      <c r="A16" s="16" t="s">
        <v>46</v>
      </c>
      <c r="B16" s="19" t="s">
        <v>12</v>
      </c>
      <c r="C16" s="20" t="s">
        <v>18</v>
      </c>
      <c r="D16" s="21">
        <v>0.51</v>
      </c>
      <c r="E16" s="83">
        <f>D16*E1*B3</f>
        <v>23741.928</v>
      </c>
      <c r="F16" s="10"/>
      <c r="G16" s="10"/>
      <c r="H16" s="22"/>
      <c r="I16" s="22"/>
      <c r="J16" s="23"/>
      <c r="K16" s="23"/>
      <c r="L16" s="23"/>
      <c r="M16" s="23"/>
      <c r="N16" s="23"/>
    </row>
    <row r="17" spans="1:14" s="24" customFormat="1" x14ac:dyDescent="0.3">
      <c r="A17" s="38" t="s">
        <v>47</v>
      </c>
      <c r="B17" s="39"/>
      <c r="C17" s="39"/>
      <c r="D17" s="40">
        <f>E17/E1/B3</f>
        <v>1.6792631162894605</v>
      </c>
      <c r="E17" s="84">
        <f>E18+E19+E20+E21+E22+E23+E24</f>
        <v>78174.399999999994</v>
      </c>
      <c r="F17" s="10"/>
      <c r="G17" s="10"/>
      <c r="H17" s="22"/>
      <c r="I17" s="22"/>
      <c r="J17" s="23"/>
      <c r="K17" s="23"/>
      <c r="L17" s="23"/>
      <c r="M17" s="23"/>
      <c r="N17" s="23"/>
    </row>
    <row r="18" spans="1:14" s="57" customFormat="1" ht="16.05" customHeight="1" x14ac:dyDescent="0.3">
      <c r="A18" s="12" t="s">
        <v>54</v>
      </c>
      <c r="B18" s="17" t="s">
        <v>33</v>
      </c>
      <c r="C18" s="56" t="s">
        <v>18</v>
      </c>
      <c r="D18" s="14"/>
      <c r="E18" s="82">
        <v>5895</v>
      </c>
      <c r="F18" s="10"/>
      <c r="G18" s="10"/>
      <c r="H18" s="22"/>
      <c r="I18" s="22"/>
      <c r="J18" s="89"/>
      <c r="K18" s="89"/>
      <c r="L18" s="89"/>
      <c r="M18" s="89"/>
      <c r="N18" s="89"/>
    </row>
    <row r="19" spans="1:14" s="29" customFormat="1" ht="16.05" customHeight="1" x14ac:dyDescent="0.3">
      <c r="A19" s="12" t="s">
        <v>58</v>
      </c>
      <c r="B19" s="17" t="s">
        <v>59</v>
      </c>
      <c r="C19" s="56" t="s">
        <v>18</v>
      </c>
      <c r="D19" s="14"/>
      <c r="E19" s="82">
        <f>9729.45+11956.72</f>
        <v>21686.17</v>
      </c>
      <c r="F19" s="44"/>
      <c r="G19" s="44"/>
      <c r="H19" s="4"/>
      <c r="I19" s="4"/>
      <c r="J19" s="28"/>
      <c r="K19" s="28"/>
      <c r="L19" s="28"/>
      <c r="M19" s="28"/>
      <c r="N19" s="28"/>
    </row>
    <row r="20" spans="1:14" s="29" customFormat="1" ht="16.05" customHeight="1" x14ac:dyDescent="0.3">
      <c r="A20" s="12" t="s">
        <v>55</v>
      </c>
      <c r="B20" s="17" t="s">
        <v>56</v>
      </c>
      <c r="C20" s="56" t="s">
        <v>18</v>
      </c>
      <c r="D20" s="14"/>
      <c r="E20" s="82">
        <v>1578.41</v>
      </c>
      <c r="F20" s="44"/>
      <c r="G20" s="44"/>
      <c r="H20" s="4"/>
      <c r="I20" s="4"/>
      <c r="J20" s="28"/>
      <c r="K20" s="28"/>
      <c r="L20" s="28"/>
      <c r="M20" s="28"/>
      <c r="N20" s="28"/>
    </row>
    <row r="21" spans="1:14" s="29" customFormat="1" ht="16.05" customHeight="1" x14ac:dyDescent="0.3">
      <c r="A21" s="12" t="s">
        <v>68</v>
      </c>
      <c r="B21" s="17" t="s">
        <v>69</v>
      </c>
      <c r="C21" s="56" t="s">
        <v>18</v>
      </c>
      <c r="D21" s="14"/>
      <c r="E21" s="82">
        <f>1574.21+2308.28</f>
        <v>3882.4900000000002</v>
      </c>
      <c r="F21" s="44"/>
      <c r="G21" s="44"/>
      <c r="H21" s="4"/>
      <c r="I21" s="4"/>
      <c r="J21" s="28"/>
      <c r="K21" s="28"/>
      <c r="L21" s="28"/>
      <c r="M21" s="28"/>
      <c r="N21" s="28"/>
    </row>
    <row r="22" spans="1:14" s="57" customFormat="1" ht="16.05" customHeight="1" x14ac:dyDescent="0.3">
      <c r="A22" s="12" t="s">
        <v>57</v>
      </c>
      <c r="B22" s="17" t="s">
        <v>56</v>
      </c>
      <c r="C22" s="56" t="s">
        <v>18</v>
      </c>
      <c r="D22" s="13"/>
      <c r="E22" s="82">
        <v>30465</v>
      </c>
      <c r="F22" s="122"/>
      <c r="G22" s="10"/>
      <c r="H22" s="22"/>
      <c r="I22" s="22"/>
      <c r="J22" s="89"/>
      <c r="K22" s="89"/>
      <c r="L22" s="89"/>
      <c r="M22" s="89"/>
      <c r="N22" s="89"/>
    </row>
    <row r="23" spans="1:14" s="57" customFormat="1" ht="16.05" customHeight="1" x14ac:dyDescent="0.3">
      <c r="A23" s="12" t="s">
        <v>61</v>
      </c>
      <c r="B23" s="17" t="s">
        <v>60</v>
      </c>
      <c r="C23" s="56" t="s">
        <v>18</v>
      </c>
      <c r="D23" s="14"/>
      <c r="E23" s="82">
        <f>2918.68+1229.68+1162.57+1256.4</f>
        <v>6567.33</v>
      </c>
      <c r="F23" s="10"/>
      <c r="G23" s="10"/>
      <c r="H23" s="22"/>
      <c r="I23" s="22"/>
      <c r="J23" s="89"/>
      <c r="K23" s="89"/>
      <c r="L23" s="89"/>
      <c r="M23" s="89"/>
      <c r="N23" s="89"/>
    </row>
    <row r="24" spans="1:14" s="57" customFormat="1" ht="16.05" customHeight="1" thickBot="1" x14ac:dyDescent="0.35">
      <c r="A24" s="121" t="s">
        <v>65</v>
      </c>
      <c r="B24" s="19" t="s">
        <v>66</v>
      </c>
      <c r="C24" s="20" t="s">
        <v>18</v>
      </c>
      <c r="D24" s="21"/>
      <c r="E24" s="83">
        <f>2700+2700+2700</f>
        <v>8100</v>
      </c>
      <c r="F24" s="10"/>
      <c r="G24" s="10"/>
      <c r="H24" s="22"/>
      <c r="I24" s="22"/>
      <c r="J24" s="89"/>
      <c r="K24" s="89"/>
      <c r="L24" s="89"/>
      <c r="M24" s="89"/>
      <c r="N24" s="89"/>
    </row>
    <row r="25" spans="1:14" s="32" customFormat="1" ht="16.05" customHeight="1" thickBot="1" x14ac:dyDescent="0.35">
      <c r="A25" s="112" t="s">
        <v>48</v>
      </c>
      <c r="B25" s="113"/>
      <c r="C25" s="113" t="s">
        <v>18</v>
      </c>
      <c r="D25" s="114">
        <f>E25/E1/B3</f>
        <v>1.3785207334467529</v>
      </c>
      <c r="E25" s="127">
        <f>D44+D45</f>
        <v>64174</v>
      </c>
      <c r="F25" s="36"/>
      <c r="G25" s="36"/>
      <c r="H25" s="31"/>
      <c r="I25" s="31"/>
      <c r="J25" s="31"/>
    </row>
    <row r="26" spans="1:14" s="24" customFormat="1" ht="16.05" customHeight="1" thickBot="1" x14ac:dyDescent="0.35">
      <c r="A26" s="115" t="s">
        <v>49</v>
      </c>
      <c r="B26" s="116" t="s">
        <v>12</v>
      </c>
      <c r="C26" s="117" t="s">
        <v>18</v>
      </c>
      <c r="D26" s="118">
        <v>0.2</v>
      </c>
      <c r="E26" s="119">
        <f>D26*E1*B3</f>
        <v>9310.5600000000013</v>
      </c>
      <c r="F26" s="6"/>
      <c r="G26" s="5"/>
      <c r="H26" s="5"/>
      <c r="I26" s="5"/>
    </row>
    <row r="27" spans="1:14" s="24" customFormat="1" ht="16.05" customHeight="1" thickBot="1" x14ac:dyDescent="0.35">
      <c r="A27" s="107" t="s">
        <v>8</v>
      </c>
      <c r="B27" s="108"/>
      <c r="C27" s="109" t="s">
        <v>18</v>
      </c>
      <c r="D27" s="110">
        <f>D8+D9+D15+D16+D17+D25+D26</f>
        <v>18.769313467718376</v>
      </c>
      <c r="E27" s="111">
        <f>E8+E9+E15+E16+E17+E25+E26</f>
        <v>873764.09600000002</v>
      </c>
      <c r="F27" s="45"/>
      <c r="G27" s="45"/>
      <c r="H27" s="22"/>
      <c r="I27" s="22"/>
      <c r="J27" s="23"/>
      <c r="K27" s="23"/>
      <c r="L27" s="23"/>
      <c r="M27" s="23"/>
      <c r="N27" s="23"/>
    </row>
    <row r="28" spans="1:14" s="32" customFormat="1" ht="16.05" customHeight="1" thickBot="1" x14ac:dyDescent="0.35">
      <c r="A28" s="137" t="s">
        <v>26</v>
      </c>
      <c r="B28" s="138"/>
      <c r="C28" s="138"/>
      <c r="D28" s="58" t="s">
        <v>28</v>
      </c>
      <c r="E28" s="59" t="s">
        <v>29</v>
      </c>
      <c r="F28" s="60"/>
      <c r="G28" s="36"/>
      <c r="H28" s="61"/>
      <c r="I28" s="31"/>
      <c r="J28" s="31"/>
    </row>
    <row r="29" spans="1:14" s="67" customFormat="1" ht="16.05" customHeight="1" x14ac:dyDescent="0.3">
      <c r="A29" s="47" t="s">
        <v>52</v>
      </c>
      <c r="B29" s="34"/>
      <c r="C29" s="64" t="s">
        <v>25</v>
      </c>
      <c r="D29" s="123"/>
      <c r="E29" s="124">
        <v>-41351</v>
      </c>
      <c r="F29" s="48"/>
      <c r="G29" s="48"/>
      <c r="H29" s="65"/>
      <c r="I29" s="65"/>
      <c r="J29" s="66"/>
      <c r="K29" s="66"/>
      <c r="L29" s="66"/>
      <c r="M29" s="66"/>
      <c r="N29" s="66"/>
    </row>
    <row r="30" spans="1:14" s="67" customFormat="1" ht="16.05" customHeight="1" x14ac:dyDescent="0.3">
      <c r="A30" s="15" t="s">
        <v>13</v>
      </c>
      <c r="B30" s="33"/>
      <c r="C30" s="68" t="s">
        <v>25</v>
      </c>
      <c r="D30" s="125">
        <f>18894/12*E1</f>
        <v>18894</v>
      </c>
      <c r="E30" s="126"/>
      <c r="F30" s="48"/>
      <c r="G30" s="48"/>
      <c r="H30" s="65"/>
      <c r="I30" s="65"/>
      <c r="J30" s="66"/>
      <c r="K30" s="66"/>
      <c r="L30" s="66"/>
      <c r="M30" s="66"/>
      <c r="N30" s="66"/>
    </row>
    <row r="31" spans="1:14" s="67" customFormat="1" ht="16.05" customHeight="1" x14ac:dyDescent="0.3">
      <c r="A31" s="15" t="s">
        <v>34</v>
      </c>
      <c r="B31" s="33"/>
      <c r="C31" s="68" t="s">
        <v>25</v>
      </c>
      <c r="D31" s="125">
        <f>4017.78+2524.74+932.64</f>
        <v>7475.1600000000008</v>
      </c>
      <c r="E31" s="126"/>
      <c r="F31" s="49"/>
      <c r="G31" s="48"/>
      <c r="H31" s="65"/>
      <c r="I31" s="65"/>
      <c r="J31" s="66"/>
      <c r="K31" s="66"/>
      <c r="L31" s="66"/>
      <c r="M31" s="66"/>
      <c r="N31" s="66"/>
    </row>
    <row r="32" spans="1:14" s="71" customFormat="1" ht="16.05" customHeight="1" x14ac:dyDescent="0.3">
      <c r="A32" s="15" t="s">
        <v>30</v>
      </c>
      <c r="B32" s="33"/>
      <c r="C32" s="68" t="s">
        <v>25</v>
      </c>
      <c r="D32" s="125">
        <f>B5</f>
        <v>839346.98399999994</v>
      </c>
      <c r="E32" s="126"/>
      <c r="F32" s="50"/>
      <c r="G32" s="50"/>
      <c r="H32" s="69"/>
      <c r="I32" s="69"/>
      <c r="J32" s="70"/>
      <c r="K32" s="70"/>
      <c r="L32" s="70"/>
      <c r="M32" s="70"/>
      <c r="N32" s="70"/>
    </row>
    <row r="33" spans="1:14" s="71" customFormat="1" ht="16.05" customHeight="1" x14ac:dyDescent="0.3">
      <c r="A33" s="62" t="str">
        <f>A27</f>
        <v>итого расходы</v>
      </c>
      <c r="B33" s="63"/>
      <c r="C33" s="72" t="str">
        <f>C27</f>
        <v>руб</v>
      </c>
      <c r="D33" s="78"/>
      <c r="E33" s="79">
        <f>E27</f>
        <v>873764.09600000002</v>
      </c>
      <c r="F33" s="50"/>
      <c r="G33" s="50"/>
      <c r="H33" s="69"/>
      <c r="I33" s="69"/>
      <c r="J33" s="70"/>
      <c r="K33" s="70"/>
      <c r="L33" s="70"/>
      <c r="M33" s="70"/>
      <c r="N33" s="70"/>
    </row>
    <row r="34" spans="1:14" s="75" customFormat="1" ht="16.05" customHeight="1" thickBot="1" x14ac:dyDescent="0.35">
      <c r="A34" s="51" t="s">
        <v>15</v>
      </c>
      <c r="B34" s="37"/>
      <c r="C34" s="73" t="s">
        <v>25</v>
      </c>
      <c r="D34" s="80"/>
      <c r="E34" s="81">
        <f>E29+D29+D30+D31+D32-E33</f>
        <v>-49398.952000000048</v>
      </c>
      <c r="F34" s="52"/>
      <c r="G34" s="52"/>
      <c r="H34" s="74"/>
      <c r="I34" s="74"/>
      <c r="J34" s="74"/>
    </row>
    <row r="35" spans="1:14" s="24" customFormat="1" ht="15.6" x14ac:dyDescent="0.3">
      <c r="A35" s="134" t="s">
        <v>51</v>
      </c>
      <c r="B35" s="135"/>
      <c r="C35" s="135"/>
      <c r="D35" s="135"/>
      <c r="E35" s="136"/>
      <c r="F35" s="53"/>
      <c r="G35" s="6"/>
      <c r="H35" s="6"/>
      <c r="I35" s="5"/>
      <c r="J35" s="5"/>
    </row>
    <row r="36" spans="1:14" s="57" customFormat="1" ht="15.6" x14ac:dyDescent="0.3">
      <c r="A36" s="41" t="s">
        <v>23</v>
      </c>
      <c r="B36" s="132" t="s">
        <v>35</v>
      </c>
      <c r="C36" s="132" t="s">
        <v>27</v>
      </c>
      <c r="D36" s="139"/>
      <c r="E36" s="140"/>
      <c r="F36" s="6"/>
      <c r="G36" s="6"/>
      <c r="H36" s="6"/>
      <c r="I36" s="5"/>
      <c r="J36" s="5"/>
    </row>
    <row r="37" spans="1:14" s="57" customFormat="1" ht="62.4" x14ac:dyDescent="0.3">
      <c r="A37" s="12"/>
      <c r="B37" s="133"/>
      <c r="C37" s="120" t="s">
        <v>36</v>
      </c>
      <c r="D37" s="120" t="s">
        <v>37</v>
      </c>
      <c r="E37" s="87" t="s">
        <v>31</v>
      </c>
      <c r="F37" s="6"/>
      <c r="G37" s="6"/>
      <c r="H37" s="6"/>
      <c r="I37" s="5"/>
      <c r="J37" s="5"/>
    </row>
    <row r="38" spans="1:14" s="24" customFormat="1" ht="15.6" x14ac:dyDescent="0.3">
      <c r="A38" s="30" t="s">
        <v>43</v>
      </c>
      <c r="B38" s="76">
        <v>787508</v>
      </c>
      <c r="C38" s="76">
        <v>787465</v>
      </c>
      <c r="D38" s="76"/>
      <c r="E38" s="77"/>
      <c r="F38" s="54"/>
      <c r="G38" s="6"/>
      <c r="H38" s="6"/>
      <c r="I38" s="5"/>
      <c r="J38" s="5"/>
    </row>
    <row r="39" spans="1:14" s="24" customFormat="1" ht="15.6" x14ac:dyDescent="0.3">
      <c r="A39" s="30" t="s">
        <v>44</v>
      </c>
      <c r="B39" s="76">
        <v>447297</v>
      </c>
      <c r="C39" s="76">
        <v>427935</v>
      </c>
      <c r="D39" s="76">
        <v>33850</v>
      </c>
      <c r="E39" s="77"/>
      <c r="F39" s="54"/>
      <c r="G39" s="6"/>
      <c r="H39" s="6"/>
      <c r="I39" s="5"/>
      <c r="J39" s="5"/>
    </row>
    <row r="40" spans="1:14" s="24" customFormat="1" ht="15.6" x14ac:dyDescent="0.3">
      <c r="A40" s="30" t="s">
        <v>38</v>
      </c>
      <c r="B40" s="76">
        <v>98833</v>
      </c>
      <c r="C40" s="76">
        <v>100227</v>
      </c>
      <c r="D40" s="76">
        <v>3975</v>
      </c>
      <c r="E40" s="77"/>
      <c r="F40" s="54"/>
      <c r="G40" s="6"/>
      <c r="H40" s="6"/>
      <c r="I40" s="5"/>
      <c r="J40" s="5"/>
    </row>
    <row r="41" spans="1:14" s="24" customFormat="1" ht="15.6" x14ac:dyDescent="0.3">
      <c r="A41" s="30" t="s">
        <v>39</v>
      </c>
      <c r="B41" s="76">
        <v>175245</v>
      </c>
      <c r="C41" s="76">
        <v>174197</v>
      </c>
      <c r="D41" s="76">
        <v>9203</v>
      </c>
      <c r="E41" s="77"/>
      <c r="F41" s="54"/>
      <c r="G41" s="6"/>
      <c r="H41" s="6"/>
      <c r="I41" s="5"/>
      <c r="J41" s="5"/>
    </row>
    <row r="42" spans="1:14" s="24" customFormat="1" ht="15.6" x14ac:dyDescent="0.3">
      <c r="A42" s="30" t="s">
        <v>40</v>
      </c>
      <c r="B42" s="76">
        <v>378571</v>
      </c>
      <c r="C42" s="76">
        <v>333413</v>
      </c>
      <c r="D42" s="76">
        <v>37015</v>
      </c>
      <c r="E42" s="77"/>
      <c r="F42" s="54"/>
      <c r="G42" s="6"/>
      <c r="H42" s="6"/>
      <c r="I42" s="5"/>
      <c r="J42" s="5"/>
    </row>
    <row r="43" spans="1:14" s="24" customFormat="1" ht="16.2" thickBot="1" x14ac:dyDescent="0.35">
      <c r="A43" s="100" t="s">
        <v>45</v>
      </c>
      <c r="B43" s="101">
        <v>135396</v>
      </c>
      <c r="C43" s="101">
        <v>135424</v>
      </c>
      <c r="D43" s="101"/>
      <c r="E43" s="102"/>
      <c r="F43" s="54"/>
      <c r="G43" s="6"/>
      <c r="H43" s="6"/>
      <c r="I43" s="5"/>
      <c r="J43" s="5"/>
    </row>
    <row r="44" spans="1:14" s="24" customFormat="1" ht="16.2" thickBot="1" x14ac:dyDescent="0.35">
      <c r="A44" s="35" t="s">
        <v>24</v>
      </c>
      <c r="B44" s="85">
        <f>SUM(B38:B43)</f>
        <v>2022850</v>
      </c>
      <c r="C44" s="85">
        <f>SUM(C38:C43)</f>
        <v>1958661</v>
      </c>
      <c r="D44" s="85">
        <f>SUM(D38:D43)</f>
        <v>84043</v>
      </c>
      <c r="E44" s="86">
        <f>SUM(E38:E42)</f>
        <v>0</v>
      </c>
      <c r="F44" s="48"/>
    </row>
    <row r="45" spans="1:14" s="67" customFormat="1" ht="16.2" thickBot="1" x14ac:dyDescent="0.35">
      <c r="A45" s="90" t="s">
        <v>41</v>
      </c>
      <c r="B45" s="91"/>
      <c r="C45" s="91"/>
      <c r="D45" s="91">
        <f>B39+B40+B41+B42-C39-C40-C41-C42-D39-D40-D41-D42-E42</f>
        <v>-19869</v>
      </c>
      <c r="E45" s="92"/>
      <c r="F45" s="106"/>
    </row>
    <row r="46" spans="1:14" s="1" customFormat="1" ht="16.2" x14ac:dyDescent="0.3">
      <c r="A46" s="129" t="s">
        <v>62</v>
      </c>
      <c r="B46" s="130"/>
      <c r="C46" s="130"/>
      <c r="D46" s="48" t="s">
        <v>42</v>
      </c>
      <c r="E46" s="93">
        <v>1726.4</v>
      </c>
      <c r="F46" s="10"/>
      <c r="G46" s="24"/>
      <c r="H46" s="24"/>
    </row>
    <row r="47" spans="1:14" s="24" customFormat="1" ht="16.2" x14ac:dyDescent="0.3">
      <c r="A47" s="129" t="s">
        <v>63</v>
      </c>
      <c r="B47" s="130"/>
      <c r="C47" s="130"/>
      <c r="D47" s="48" t="s">
        <v>42</v>
      </c>
      <c r="E47" s="93">
        <v>1584.24</v>
      </c>
      <c r="F47" s="6"/>
      <c r="G47" s="94"/>
    </row>
    <row r="48" spans="1:14" s="24" customFormat="1" ht="32.4" customHeight="1" x14ac:dyDescent="0.3">
      <c r="A48" s="129" t="s">
        <v>67</v>
      </c>
      <c r="B48" s="131"/>
      <c r="C48" s="131"/>
      <c r="D48" s="48" t="s">
        <v>42</v>
      </c>
      <c r="E48" s="93">
        <v>1188.33</v>
      </c>
      <c r="F48" s="6"/>
      <c r="G48" s="94"/>
    </row>
    <row r="49" spans="1:14" s="1" customFormat="1" ht="16.2" x14ac:dyDescent="0.3">
      <c r="A49" s="95" t="s">
        <v>64</v>
      </c>
      <c r="B49" s="96"/>
      <c r="C49" s="96"/>
      <c r="D49" s="97" t="s">
        <v>42</v>
      </c>
      <c r="E49" s="98">
        <f>E47-E48</f>
        <v>395.91000000000008</v>
      </c>
      <c r="F49" s="6"/>
      <c r="G49" s="94"/>
    </row>
    <row r="50" spans="1:14" s="1" customFormat="1" ht="15.6" x14ac:dyDescent="0.3">
      <c r="A50" s="18" t="s">
        <v>9</v>
      </c>
      <c r="B50" s="10"/>
      <c r="C50" s="10"/>
      <c r="D50" s="10"/>
      <c r="E50" s="10"/>
      <c r="F50" s="10"/>
      <c r="G50" s="24"/>
      <c r="H50" s="24"/>
    </row>
    <row r="51" spans="1:14" s="24" customFormat="1" x14ac:dyDescent="0.3">
      <c r="A51" s="10"/>
      <c r="B51" s="10"/>
      <c r="C51" s="10"/>
      <c r="D51" s="10"/>
      <c r="E51" s="10"/>
      <c r="F51" s="10"/>
      <c r="G51" s="10"/>
      <c r="H51" s="22"/>
      <c r="I51" s="22"/>
      <c r="J51" s="23"/>
      <c r="K51" s="23"/>
      <c r="L51" s="23"/>
      <c r="M51" s="23"/>
      <c r="N51" s="23"/>
    </row>
  </sheetData>
  <mergeCells count="7">
    <mergeCell ref="A47:C47"/>
    <mergeCell ref="A48:C48"/>
    <mergeCell ref="B36:B37"/>
    <mergeCell ref="A35:E35"/>
    <mergeCell ref="A28:C28"/>
    <mergeCell ref="C36:E36"/>
    <mergeCell ref="A46:C46"/>
  </mergeCells>
  <pageMargins left="0.51181102362204722" right="0.31496062992125984" top="0.35433070866141736" bottom="0.35433070866141736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2021-02-25T07:43:17Z</cp:lastPrinted>
  <dcterms:created xsi:type="dcterms:W3CDTF">2016-04-22T06:39:22Z</dcterms:created>
  <dcterms:modified xsi:type="dcterms:W3CDTF">2021-02-25T07:43:21Z</dcterms:modified>
</cp:coreProperties>
</file>