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20\"/>
    </mc:Choice>
  </mc:AlternateContent>
  <bookViews>
    <workbookView xWindow="360" yWindow="48" windowWidth="17400" windowHeight="10116"/>
  </bookViews>
  <sheets>
    <sheet name="Лист1" sheetId="1" r:id="rId1"/>
    <sheet name="Лист3" sheetId="3" r:id="rId2"/>
  </sheets>
  <calcPr calcId="152511" refMode="R1C1"/>
</workbook>
</file>

<file path=xl/calcChain.xml><?xml version="1.0" encoding="utf-8"?>
<calcChain xmlns="http://schemas.openxmlformats.org/spreadsheetml/2006/main">
  <c r="E14" i="1" l="1"/>
  <c r="E13" i="1" l="1"/>
  <c r="E17" i="1" l="1"/>
  <c r="D27" i="1" l="1"/>
  <c r="B5" i="1" l="1"/>
  <c r="D26" i="1" l="1"/>
  <c r="D42" i="1" l="1"/>
  <c r="E41" i="1"/>
  <c r="D41" i="1"/>
  <c r="C41" i="1"/>
  <c r="B41" i="1"/>
  <c r="E22" i="1" l="1"/>
  <c r="D22" i="1" s="1"/>
  <c r="D12" i="1"/>
  <c r="E16" i="1" l="1"/>
  <c r="E46" i="1" l="1"/>
  <c r="D29" i="1" l="1"/>
  <c r="C30" i="1"/>
  <c r="A30" i="1"/>
  <c r="D11" i="1" l="1"/>
  <c r="D10" i="1" l="1"/>
  <c r="D9" i="1" s="1"/>
  <c r="D14" i="1" l="1"/>
  <c r="E15" i="1"/>
  <c r="E8" i="1"/>
  <c r="D17" i="1" l="1"/>
  <c r="D23" i="1" s="1"/>
  <c r="E9" i="1" l="1"/>
  <c r="E23" i="1" s="1"/>
  <c r="E30" i="1" l="1"/>
  <c r="D31" i="1" s="1"/>
</calcChain>
</file>

<file path=xl/sharedStrings.xml><?xml version="1.0" encoding="utf-8"?>
<sst xmlns="http://schemas.openxmlformats.org/spreadsheetml/2006/main" count="91" uniqueCount="65">
  <si>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</si>
  <si>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</si>
  <si>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</si>
  <si>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</si>
  <si>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</si>
  <si>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</si>
  <si>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</si>
  <si>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</si>
  <si>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</si>
  <si>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</si>
  <si>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</si>
  <si>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</si>
  <si>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Университетская, д.18</t>
  </si>
  <si>
    <t>Остаток средств на конец периода (+ есть средства, -задолженность)</t>
  </si>
  <si>
    <t>единица измерения работы и услуги</t>
  </si>
  <si>
    <t>Цена выполненной работы и услуги в руб.</t>
  </si>
  <si>
    <t>Стоимость выполн.работы /услуги на 1 кв.м.</t>
  </si>
  <si>
    <t>руб</t>
  </si>
  <si>
    <t>Кол-во месяцев</t>
  </si>
  <si>
    <t>Начислено за данный период по статье "содержание помещения",руб</t>
  </si>
  <si>
    <t>Площадь дома, м2</t>
  </si>
  <si>
    <t>Ресурсоснабжающая организация (РСО)</t>
  </si>
  <si>
    <t>ИТОГО</t>
  </si>
  <si>
    <t>руб.</t>
  </si>
  <si>
    <t>Финансовый счет дома</t>
  </si>
  <si>
    <t>Всего начислено УК Атал</t>
  </si>
  <si>
    <t>Приход,руб</t>
  </si>
  <si>
    <t>Расход,руб</t>
  </si>
  <si>
    <t>Начислено собственникам</t>
  </si>
  <si>
    <t>прочим потребит. и на производ. нужды</t>
  </si>
  <si>
    <t>Получено средств от сдачи металлолома</t>
  </si>
  <si>
    <t>октябрь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</si>
  <si>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</si>
  <si>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</si>
  <si>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</si>
  <si>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</si>
  <si>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</si>
  <si>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</si>
  <si>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</si>
  <si>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Экономия расходов на коммун.услуги на содерж.общего имущества дома, руб</t>
  </si>
  <si>
    <t>тыс.руб.</t>
  </si>
  <si>
    <t>МУП "Теплосеть"(отопление),руб</t>
  </si>
  <si>
    <t>МУП"Теплосеть" (горячее водоснабж.),руб</t>
  </si>
  <si>
    <t>ООО МВК "Экоцентр" (обращение с ТКО), руб</t>
  </si>
  <si>
    <t xml:space="preserve">4.Обеспечение устранения аварий в соответствии с установленными предельными сроками на внутридомовых инженерных системах в доме. </t>
  </si>
  <si>
    <t>5. Обслуживание спецсчета</t>
  </si>
  <si>
    <t>6.Работы по ремонту общедомового имущества всего, в т.ч.</t>
  </si>
  <si>
    <t>7. Расходы на коммун.услуги в целях содержания общего имущества дома</t>
  </si>
  <si>
    <t>Тариф на 1 кв.м., руб</t>
  </si>
  <si>
    <t xml:space="preserve">3.Работы по содержанию помещений, входящих в состав общего имущества в многоквартирном доме, земельного участка, придомовой территории, работы по обеспечению требований пожарной безопасности. </t>
  </si>
  <si>
    <t>июль</t>
  </si>
  <si>
    <t>*электроизмерительные работы</t>
  </si>
  <si>
    <t>Отчет по предоставлению коммунальных услуг по жилым помещениям за 2020 г</t>
  </si>
  <si>
    <t>Остаток средств на 01/01/2020 г (+ есть средства, -задолженность)</t>
  </si>
  <si>
    <t>*дератизация,дезинсекция мест общего пользования</t>
  </si>
  <si>
    <t>Работы на общедомовой системе канализации кв.49,53</t>
  </si>
  <si>
    <t>июнь</t>
  </si>
  <si>
    <t>ремонт и восстановление межпанельных швов кв.16</t>
  </si>
  <si>
    <t>в теч.года</t>
  </si>
  <si>
    <t>Начислено взносов на капит.ремонт по состоянию на 01.01.2021г</t>
  </si>
  <si>
    <t>Поступило взносов на капит.ремонт по состоянию на 01.01.2021г</t>
  </si>
  <si>
    <t>Израсходовано на капремонт со спецсчета в 2020 г</t>
  </si>
  <si>
    <t>Остаток средств на спецсчете на 01.01.2021 г</t>
  </si>
  <si>
    <t>дезинфекция заключительная (коронавирус) по предписанию Роспотребнадзора п.1,2</t>
  </si>
  <si>
    <t>ремонт мягкой кровли кв.59,60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</si>
</sst>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Fill="1"/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ill="1"/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6" fillId="0" borderId="1" xfId="0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/>
    <xf numFmtId="0" fontId="2" fillId="0" borderId="0" xfId="0" applyFont="1" applyFill="1" applyBorder="1"/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2" fontId="3" fillId="2" borderId="7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1" fontId="3" fillId="0" borderId="0" xfId="0" applyNumberFormat="1" applyFont="1" applyFill="1" applyAlignment="1">
      <alignment vertical="top"/>
    </xf>
    <xf numFmtId="0" fontId="6" fillId="0" borderId="16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" fontId="4" fillId="0" borderId="0" xfId="0" applyNumberFormat="1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ont="1" applyFill="1"/>
    <xf numFmtId="0" fontId="3" fillId="2" borderId="20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Fill="1"/>
    <xf numFmtId="0" fontId="8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/>
    <xf numFmtId="0" fontId="9" fillId="0" borderId="0" xfId="0" applyFont="1" applyFill="1"/>
    <xf numFmtId="0" fontId="6" fillId="0" borderId="1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8" fillId="0" borderId="0" xfId="0" applyFont="1" applyFill="1" applyBorder="1"/>
    <xf numFmtId="165" fontId="4" fillId="0" borderId="1" xfId="1" applyNumberFormat="1" applyFont="1" applyFill="1" applyBorder="1" applyAlignment="1">
      <alignment vertical="top"/>
    </xf>
    <xf numFmtId="165" fontId="4" fillId="0" borderId="3" xfId="1" applyNumberFormat="1" applyFont="1" applyFill="1" applyBorder="1" applyAlignment="1">
      <alignment vertical="top"/>
    </xf>
    <xf numFmtId="165" fontId="6" fillId="0" borderId="3" xfId="1" applyNumberFormat="1" applyFont="1" applyFill="1" applyBorder="1" applyAlignment="1">
      <alignment vertical="top" wrapText="1"/>
    </xf>
    <xf numFmtId="165" fontId="6" fillId="0" borderId="11" xfId="1" applyNumberFormat="1" applyFont="1" applyFill="1" applyBorder="1" applyAlignment="1">
      <alignment vertical="top" wrapText="1"/>
    </xf>
    <xf numFmtId="165" fontId="6" fillId="0" borderId="12" xfId="1" applyNumberFormat="1" applyFont="1" applyFill="1" applyBorder="1" applyAlignment="1">
      <alignment vertical="top" wrapText="1"/>
    </xf>
    <xf numFmtId="165" fontId="7" fillId="2" borderId="11" xfId="1" applyNumberFormat="1" applyFont="1" applyFill="1" applyBorder="1" applyAlignment="1">
      <alignment vertical="top" wrapText="1"/>
    </xf>
    <xf numFmtId="165" fontId="7" fillId="2" borderId="12" xfId="1" applyNumberFormat="1" applyFont="1" applyFill="1" applyBorder="1" applyAlignment="1">
      <alignment vertical="top" wrapText="1"/>
    </xf>
    <xf numFmtId="165" fontId="4" fillId="0" borderId="3" xfId="1" applyNumberFormat="1" applyFont="1" applyFill="1" applyBorder="1" applyAlignment="1">
      <alignment vertical="top" wrapText="1"/>
    </xf>
    <xf numFmtId="165" fontId="3" fillId="2" borderId="8" xfId="1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vertical="top" wrapText="1"/>
    </xf>
    <xf numFmtId="1" fontId="4" fillId="2" borderId="14" xfId="0" applyNumberFormat="1" applyFont="1" applyFill="1" applyBorder="1" applyAlignment="1">
      <alignment vertical="top" wrapText="1"/>
    </xf>
    <xf numFmtId="0" fontId="4" fillId="2" borderId="14" xfId="0" applyFont="1" applyFill="1" applyBorder="1" applyAlignment="1">
      <alignment horizontal="center" vertical="top" wrapText="1"/>
    </xf>
    <xf numFmtId="2" fontId="3" fillId="2" borderId="14" xfId="0" applyNumberFormat="1" applyFont="1" applyFill="1" applyBorder="1" applyAlignment="1">
      <alignment vertical="top" wrapText="1"/>
    </xf>
    <xf numFmtId="165" fontId="3" fillId="2" borderId="15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top"/>
    </xf>
    <xf numFmtId="165" fontId="3" fillId="0" borderId="15" xfId="1" applyNumberFormat="1" applyFont="1" applyFill="1" applyBorder="1" applyAlignment="1">
      <alignment vertical="top"/>
    </xf>
    <xf numFmtId="0" fontId="6" fillId="0" borderId="24" xfId="0" applyFont="1" applyFill="1" applyBorder="1" applyAlignment="1">
      <alignment vertical="top" wrapText="1"/>
    </xf>
    <xf numFmtId="165" fontId="6" fillId="0" borderId="22" xfId="1" applyNumberFormat="1" applyFont="1" applyFill="1" applyBorder="1" applyAlignment="1">
      <alignment vertical="top"/>
    </xf>
    <xf numFmtId="165" fontId="6" fillId="0" borderId="23" xfId="1" applyNumberFormat="1" applyFont="1" applyFill="1" applyBorder="1" applyAlignment="1">
      <alignment vertical="top"/>
    </xf>
    <xf numFmtId="166" fontId="7" fillId="0" borderId="0" xfId="1" applyNumberFormat="1" applyFont="1" applyFill="1" applyAlignment="1">
      <alignment vertical="top" wrapText="1"/>
    </xf>
    <xf numFmtId="0" fontId="5" fillId="0" borderId="0" xfId="0" applyFont="1" applyFill="1"/>
    <xf numFmtId="0" fontId="7" fillId="2" borderId="0" xfId="0" applyFont="1" applyFill="1" applyAlignment="1">
      <alignment vertical="top" wrapText="1"/>
    </xf>
    <xf numFmtId="0" fontId="8" fillId="2" borderId="0" xfId="0" applyFont="1" applyFill="1" applyAlignment="1"/>
    <xf numFmtId="0" fontId="6" fillId="2" borderId="0" xfId="0" applyFont="1" applyFill="1" applyAlignment="1">
      <alignment vertical="top" wrapText="1"/>
    </xf>
    <xf numFmtId="166" fontId="7" fillId="2" borderId="0" xfId="1" applyNumberFormat="1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vertical="top" wrapText="1"/>
    </xf>
    <xf numFmtId="165" fontId="10" fillId="0" borderId="12" xfId="1" applyNumberFormat="1" applyFont="1" applyFill="1" applyBorder="1" applyAlignment="1">
      <alignment vertical="top" wrapText="1"/>
    </xf>
    <xf numFmtId="0" fontId="4" fillId="0" borderId="9" xfId="0" applyNumberFormat="1" applyFont="1" applyFill="1" applyBorder="1" applyAlignment="1">
      <alignment vertical="top" wrapText="1"/>
    </xf>
    <xf numFmtId="165" fontId="4" fillId="0" borderId="4" xfId="1" applyNumberFormat="1" applyFont="1" applyFill="1" applyBorder="1" applyAlignment="1">
      <alignment vertical="top"/>
    </xf>
    <xf numFmtId="165" fontId="4" fillId="0" borderId="5" xfId="1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0" fillId="0" borderId="0" xfId="0" applyFill="1" applyBorder="1"/>
    <xf numFmtId="0" fontId="4" fillId="0" borderId="1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vertical="top" wrapText="1"/>
    </xf>
    <xf numFmtId="165" fontId="4" fillId="0" borderId="15" xfId="1" applyNumberFormat="1" applyFont="1" applyFill="1" applyBorder="1" applyAlignment="1">
      <alignment vertical="top" wrapText="1"/>
    </xf>
    <xf numFmtId="165" fontId="6" fillId="0" borderId="18" xfId="1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1" fontId="3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Alignment="1"/>
    <xf numFmtId="165" fontId="6" fillId="0" borderId="17" xfId="1" applyNumberFormat="1" applyFont="1" applyFill="1" applyBorder="1" applyAlignment="1">
      <alignment vertical="top" wrapText="1"/>
    </xf>
    <xf numFmtId="165" fontId="6" fillId="0" borderId="1" xfId="1" applyNumberFormat="1" applyFont="1" applyFill="1" applyBorder="1" applyAlignment="1">
      <alignment vertical="top" wrapText="1"/>
    </xf>
    <xf numFmtId="165" fontId="3" fillId="0" borderId="0" xfId="1" applyNumberFormat="1" applyFont="1" applyFill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Alignment="1"/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3" fillId="0" borderId="6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topLeftCell="A10" zoomScale="75" zoomScaleNormal="75" workbookViewId="0">
      <selection activeCell="A21" sqref="A21:XFD21"/>
    </sheetView>
  </sheetViews>
  <sheetFormatPr defaultRowHeight="15.6" x14ac:dyDescent="0.3"/>
  <cols>
    <col min="1" max="1" width="81.5546875" style="9" customWidth="1"/>
    <col min="2" max="2" width="15.44140625" style="9" customWidth="1"/>
    <col min="3" max="3" width="13.6640625" style="9" customWidth="1"/>
    <col min="4" max="4" width="14.109375" style="9" customWidth="1"/>
    <col min="5" max="5" width="14.44140625" style="9" customWidth="1"/>
    <col min="6" max="6" width="10.6640625" style="9" bestFit="1" customWidth="1"/>
    <col min="7" max="7" width="9.109375" style="49"/>
    <col min="8" max="10" width="9.109375" style="7"/>
  </cols>
  <sheetData>
    <row r="1" spans="1:10" s="17" customFormat="1" ht="31.2" x14ac:dyDescent="0.3">
      <c r="A1" s="36" t="s">
        <v>8</v>
      </c>
      <c r="B1" s="9"/>
      <c r="C1" s="9">
        <v>2020</v>
      </c>
      <c r="D1" s="37" t="s">
        <v>18</v>
      </c>
      <c r="E1" s="37">
        <v>12</v>
      </c>
      <c r="F1" s="9"/>
      <c r="G1" s="3"/>
      <c r="H1" s="2"/>
      <c r="I1" s="2"/>
      <c r="J1" s="2"/>
    </row>
    <row r="2" spans="1:10" s="17" customFormat="1" x14ac:dyDescent="0.3">
      <c r="A2" s="38" t="s">
        <v>12</v>
      </c>
      <c r="B2" s="9"/>
      <c r="C2" s="9"/>
      <c r="D2" s="9"/>
      <c r="E2" s="9"/>
      <c r="F2" s="9"/>
      <c r="G2" s="3"/>
      <c r="H2" s="2"/>
      <c r="I2" s="2"/>
      <c r="J2" s="2"/>
    </row>
    <row r="3" spans="1:10" s="17" customFormat="1" x14ac:dyDescent="0.3">
      <c r="A3" s="9" t="s">
        <v>20</v>
      </c>
      <c r="B3" s="9">
        <v>3275.9</v>
      </c>
      <c r="C3" s="9"/>
      <c r="D3" s="9"/>
      <c r="E3" s="9"/>
      <c r="F3" s="9"/>
      <c r="G3" s="3"/>
      <c r="H3" s="2"/>
      <c r="I3" s="2"/>
      <c r="J3" s="2"/>
    </row>
    <row r="4" spans="1:10" s="17" customFormat="1" x14ac:dyDescent="0.3">
      <c r="A4" s="9" t="s">
        <v>48</v>
      </c>
      <c r="B4" s="9">
        <v>18.350000000000001</v>
      </c>
      <c r="C4" s="9">
        <v>18.43</v>
      </c>
      <c r="D4" s="9"/>
      <c r="E4" s="9"/>
      <c r="F4" s="9"/>
      <c r="G4" s="3"/>
      <c r="H4" s="2"/>
      <c r="I4" s="2"/>
      <c r="J4" s="2"/>
    </row>
    <row r="5" spans="1:10" s="17" customFormat="1" x14ac:dyDescent="0.3">
      <c r="A5" s="9" t="s">
        <v>19</v>
      </c>
      <c r="B5" s="120">
        <f>B3*B4*6+B3*C4*(E1-6)</f>
        <v>722925.61199999996</v>
      </c>
      <c r="C5" s="39"/>
      <c r="D5" s="39"/>
      <c r="E5" s="9"/>
      <c r="F5" s="39"/>
      <c r="G5" s="9"/>
      <c r="H5" s="2"/>
      <c r="I5" s="2"/>
      <c r="J5" s="2"/>
    </row>
    <row r="6" spans="1:10" s="17" customFormat="1" ht="16.2" thickBot="1" x14ac:dyDescent="0.35">
      <c r="A6" s="9" t="s">
        <v>0</v>
      </c>
      <c r="B6" s="9">
        <v>100</v>
      </c>
      <c r="C6" s="9"/>
      <c r="D6" s="9"/>
      <c r="E6" s="9"/>
      <c r="F6" s="39"/>
      <c r="G6" s="3"/>
      <c r="H6" s="2"/>
      <c r="I6" s="2"/>
      <c r="J6" s="2"/>
    </row>
    <row r="7" spans="1:10" s="19" customFormat="1" ht="62.4" x14ac:dyDescent="0.3">
      <c r="A7" s="4" t="s">
        <v>1</v>
      </c>
      <c r="B7" s="6" t="s">
        <v>9</v>
      </c>
      <c r="C7" s="6" t="s">
        <v>14</v>
      </c>
      <c r="D7" s="6" t="s">
        <v>16</v>
      </c>
      <c r="E7" s="5" t="s">
        <v>15</v>
      </c>
      <c r="F7" s="10"/>
      <c r="G7" s="18"/>
      <c r="H7" s="18"/>
      <c r="I7" s="18"/>
      <c r="J7" s="18"/>
    </row>
    <row r="8" spans="1:10" s="17" customFormat="1" x14ac:dyDescent="0.3">
      <c r="A8" s="11" t="s">
        <v>2</v>
      </c>
      <c r="B8" s="16" t="s">
        <v>10</v>
      </c>
      <c r="C8" s="97" t="s">
        <v>17</v>
      </c>
      <c r="D8" s="12">
        <v>1.06</v>
      </c>
      <c r="E8" s="77">
        <f>D8*B3*E1</f>
        <v>41669.448000000004</v>
      </c>
      <c r="F8" s="9"/>
      <c r="G8" s="3"/>
      <c r="H8" s="2"/>
      <c r="I8" s="2"/>
      <c r="J8" s="2"/>
    </row>
    <row r="9" spans="1:10" s="17" customFormat="1" ht="46.8" x14ac:dyDescent="0.3">
      <c r="A9" s="11" t="s">
        <v>3</v>
      </c>
      <c r="B9" s="16" t="s">
        <v>10</v>
      </c>
      <c r="C9" s="97" t="s">
        <v>17</v>
      </c>
      <c r="D9" s="12">
        <f>5.25+D10+D11+D13+D12</f>
        <v>5.4686813801805103</v>
      </c>
      <c r="E9" s="77">
        <f>D9*E1*B3</f>
        <v>214978.24000000002</v>
      </c>
      <c r="F9" s="9"/>
      <c r="G9" s="3"/>
      <c r="H9" s="2"/>
      <c r="I9" s="2"/>
      <c r="J9" s="2"/>
    </row>
    <row r="10" spans="1:10" s="17" customFormat="1" x14ac:dyDescent="0.3">
      <c r="A10" s="14" t="s">
        <v>4</v>
      </c>
      <c r="B10" s="16"/>
      <c r="C10" s="97" t="s">
        <v>17</v>
      </c>
      <c r="D10" s="12">
        <f>E10/E1/B3</f>
        <v>4.3499496321621541E-2</v>
      </c>
      <c r="E10" s="77">
        <v>1710</v>
      </c>
      <c r="F10" s="9"/>
      <c r="G10" s="3"/>
      <c r="H10" s="2"/>
      <c r="I10" s="2"/>
      <c r="J10" s="2"/>
    </row>
    <row r="11" spans="1:10" s="17" customFormat="1" x14ac:dyDescent="0.3">
      <c r="A11" s="14" t="s">
        <v>5</v>
      </c>
      <c r="B11" s="16"/>
      <c r="C11" s="97" t="s">
        <v>17</v>
      </c>
      <c r="D11" s="12">
        <f>E11/E1/B3</f>
        <v>0.12518188385888865</v>
      </c>
      <c r="E11" s="77">
        <v>4921</v>
      </c>
      <c r="F11" s="9"/>
      <c r="G11" s="3"/>
      <c r="H11" s="2"/>
      <c r="I11" s="2"/>
      <c r="J11" s="2"/>
    </row>
    <row r="12" spans="1:10" s="17" customFormat="1" x14ac:dyDescent="0.3">
      <c r="A12" s="14" t="s">
        <v>51</v>
      </c>
      <c r="B12" s="16"/>
      <c r="C12" s="106" t="s">
        <v>17</v>
      </c>
      <c r="D12" s="12">
        <f>E12/E1/B3</f>
        <v>0</v>
      </c>
      <c r="E12" s="77"/>
      <c r="F12" s="9"/>
      <c r="G12" s="3"/>
      <c r="H12" s="2"/>
      <c r="I12" s="2"/>
      <c r="J12" s="2"/>
    </row>
    <row r="13" spans="1:10" s="105" customFormat="1" x14ac:dyDescent="0.3">
      <c r="A13" s="14" t="s">
        <v>54</v>
      </c>
      <c r="B13" s="80"/>
      <c r="C13" s="103" t="s">
        <v>17</v>
      </c>
      <c r="D13" s="12">
        <v>0.05</v>
      </c>
      <c r="E13" s="77">
        <f>D13*E1*B3</f>
        <v>1965.5400000000004</v>
      </c>
      <c r="F13" s="23"/>
      <c r="G13" s="23"/>
      <c r="H13" s="47"/>
      <c r="I13" s="104"/>
      <c r="J13" s="104"/>
    </row>
    <row r="14" spans="1:10" s="17" customFormat="1" ht="46.8" x14ac:dyDescent="0.3">
      <c r="A14" s="11" t="s">
        <v>49</v>
      </c>
      <c r="B14" s="16" t="s">
        <v>10</v>
      </c>
      <c r="C14" s="97" t="s">
        <v>17</v>
      </c>
      <c r="D14" s="12">
        <f>E14/E1/B3</f>
        <v>6.1932293415549928</v>
      </c>
      <c r="E14" s="77">
        <f>5830*3.48*E1</f>
        <v>243460.80000000002</v>
      </c>
      <c r="F14" s="9"/>
      <c r="G14" s="3"/>
      <c r="H14" s="2"/>
      <c r="I14" s="2"/>
      <c r="J14" s="2"/>
    </row>
    <row r="15" spans="1:10" s="17" customFormat="1" ht="31.2" x14ac:dyDescent="0.3">
      <c r="A15" s="11" t="s">
        <v>44</v>
      </c>
      <c r="B15" s="16" t="s">
        <v>10</v>
      </c>
      <c r="C15" s="97" t="s">
        <v>17</v>
      </c>
      <c r="D15" s="12">
        <v>0.51</v>
      </c>
      <c r="E15" s="77">
        <f>D15*E1*B3</f>
        <v>20048.508000000002</v>
      </c>
      <c r="F15" s="9"/>
      <c r="G15" s="3"/>
      <c r="H15" s="2"/>
      <c r="I15" s="2"/>
      <c r="J15" s="2"/>
    </row>
    <row r="16" spans="1:10" s="17" customFormat="1" ht="16.2" thickBot="1" x14ac:dyDescent="0.35">
      <c r="A16" s="15" t="s">
        <v>45</v>
      </c>
      <c r="B16" s="26" t="s">
        <v>10</v>
      </c>
      <c r="C16" s="27" t="s">
        <v>17</v>
      </c>
      <c r="D16" s="98">
        <v>0.2</v>
      </c>
      <c r="E16" s="99">
        <f>D16*E1*B3</f>
        <v>7862.1600000000017</v>
      </c>
      <c r="F16" s="9"/>
      <c r="G16" s="3"/>
      <c r="H16" s="2"/>
      <c r="I16" s="2"/>
      <c r="J16" s="2"/>
    </row>
    <row r="17" spans="1:10" s="17" customFormat="1" x14ac:dyDescent="0.3">
      <c r="A17" s="32" t="s">
        <v>46</v>
      </c>
      <c r="B17" s="33"/>
      <c r="C17" s="33"/>
      <c r="D17" s="34">
        <f>E17/E1/B3</f>
        <v>0.94291466975996407</v>
      </c>
      <c r="E17" s="78">
        <f>E21+E18+E19+E20</f>
        <v>37066.729999999996</v>
      </c>
      <c r="F17" s="9"/>
      <c r="G17" s="3"/>
      <c r="H17" s="2"/>
      <c r="I17" s="2"/>
      <c r="J17" s="2"/>
    </row>
    <row r="18" spans="1:10" s="20" customFormat="1" x14ac:dyDescent="0.3">
      <c r="A18" s="11" t="s">
        <v>55</v>
      </c>
      <c r="B18" s="16" t="s">
        <v>56</v>
      </c>
      <c r="C18" s="50" t="s">
        <v>17</v>
      </c>
      <c r="D18" s="13"/>
      <c r="E18" s="77">
        <v>3066.02</v>
      </c>
      <c r="F18" s="38"/>
      <c r="G18" s="40"/>
      <c r="H18" s="8"/>
      <c r="I18" s="8"/>
      <c r="J18" s="8"/>
    </row>
    <row r="19" spans="1:10" s="20" customFormat="1" x14ac:dyDescent="0.3">
      <c r="A19" s="11" t="s">
        <v>64</v>
      </c>
      <c r="B19" s="16" t="s">
        <v>50</v>
      </c>
      <c r="C19" s="50" t="s">
        <v>17</v>
      </c>
      <c r="D19" s="13"/>
      <c r="E19" s="77">
        <v>17025.71</v>
      </c>
      <c r="F19" s="38"/>
      <c r="G19" s="40"/>
      <c r="H19" s="8"/>
      <c r="I19" s="8"/>
      <c r="J19" s="8"/>
    </row>
    <row r="20" spans="1:10" s="51" customFormat="1" x14ac:dyDescent="0.3">
      <c r="A20" s="11" t="s">
        <v>57</v>
      </c>
      <c r="B20" s="16" t="s">
        <v>31</v>
      </c>
      <c r="C20" s="50" t="s">
        <v>17</v>
      </c>
      <c r="D20" s="13"/>
      <c r="E20" s="77">
        <v>6475</v>
      </c>
      <c r="F20" s="9"/>
      <c r="G20" s="3"/>
      <c r="H20" s="2"/>
      <c r="I20" s="2"/>
      <c r="J20" s="2"/>
    </row>
    <row r="21" spans="1:10" s="51" customFormat="1" ht="17.399999999999999" customHeight="1" thickBot="1" x14ac:dyDescent="0.35">
      <c r="A21" s="114" t="s">
        <v>63</v>
      </c>
      <c r="B21" s="16" t="s">
        <v>58</v>
      </c>
      <c r="C21" s="50" t="s">
        <v>17</v>
      </c>
      <c r="D21" s="13"/>
      <c r="E21" s="77">
        <v>10500</v>
      </c>
      <c r="F21" s="9"/>
      <c r="G21" s="3"/>
      <c r="H21" s="2"/>
      <c r="I21" s="2"/>
      <c r="J21" s="2"/>
    </row>
    <row r="22" spans="1:10" s="25" customFormat="1" ht="16.2" thickBot="1" x14ac:dyDescent="0.35">
      <c r="A22" s="108" t="s">
        <v>47</v>
      </c>
      <c r="B22" s="109"/>
      <c r="C22" s="109" t="s">
        <v>17</v>
      </c>
      <c r="D22" s="110">
        <f>E22/E1/B3</f>
        <v>0.49871790958209955</v>
      </c>
      <c r="E22" s="111">
        <f>D41+D42</f>
        <v>19605</v>
      </c>
      <c r="F22" s="30"/>
      <c r="G22" s="30"/>
      <c r="H22" s="24"/>
      <c r="I22" s="24"/>
      <c r="J22" s="24"/>
    </row>
    <row r="23" spans="1:10" s="17" customFormat="1" ht="16.2" thickBot="1" x14ac:dyDescent="0.35">
      <c r="A23" s="81" t="s">
        <v>6</v>
      </c>
      <c r="B23" s="82"/>
      <c r="C23" s="83" t="s">
        <v>17</v>
      </c>
      <c r="D23" s="84">
        <f>D8+D9+D14+D15+D16+D17+D22</f>
        <v>14.873543301077566</v>
      </c>
      <c r="E23" s="85">
        <f>E8+E9+E14+E15+E16+E17+E22</f>
        <v>584690.88600000006</v>
      </c>
      <c r="F23" s="115"/>
      <c r="G23" s="41"/>
      <c r="H23" s="2"/>
      <c r="I23" s="2"/>
      <c r="J23" s="2"/>
    </row>
    <row r="24" spans="1:10" s="25" customFormat="1" ht="16.2" thickBot="1" x14ac:dyDescent="0.35">
      <c r="A24" s="128" t="s">
        <v>24</v>
      </c>
      <c r="B24" s="129"/>
      <c r="C24" s="129"/>
      <c r="D24" s="52" t="s">
        <v>26</v>
      </c>
      <c r="E24" s="53" t="s">
        <v>27</v>
      </c>
      <c r="F24" s="54"/>
      <c r="G24" s="30"/>
      <c r="H24" s="55"/>
      <c r="I24" s="24"/>
      <c r="J24" s="24"/>
    </row>
    <row r="25" spans="1:10" s="61" customFormat="1" x14ac:dyDescent="0.3">
      <c r="A25" s="42" t="s">
        <v>53</v>
      </c>
      <c r="B25" s="28"/>
      <c r="C25" s="58" t="s">
        <v>23</v>
      </c>
      <c r="D25" s="118">
        <v>97286</v>
      </c>
      <c r="E25" s="112"/>
      <c r="F25" s="43"/>
      <c r="G25" s="59"/>
      <c r="H25" s="60"/>
      <c r="I25" s="60"/>
      <c r="J25" s="60"/>
    </row>
    <row r="26" spans="1:10" s="61" customFormat="1" x14ac:dyDescent="0.3">
      <c r="A26" s="14" t="s">
        <v>11</v>
      </c>
      <c r="B26" s="21"/>
      <c r="C26" s="62" t="s">
        <v>23</v>
      </c>
      <c r="D26" s="119">
        <f>12746/12*E1</f>
        <v>12746</v>
      </c>
      <c r="E26" s="72"/>
      <c r="F26" s="43"/>
      <c r="G26" s="59"/>
      <c r="H26" s="60"/>
      <c r="I26" s="60"/>
      <c r="J26" s="60"/>
    </row>
    <row r="27" spans="1:10" s="61" customFormat="1" x14ac:dyDescent="0.3">
      <c r="A27" s="14" t="s">
        <v>32</v>
      </c>
      <c r="B27" s="21"/>
      <c r="C27" s="62" t="s">
        <v>23</v>
      </c>
      <c r="D27" s="119">
        <f>7982.5+9620.29</f>
        <v>17602.79</v>
      </c>
      <c r="E27" s="72"/>
      <c r="F27" s="43"/>
      <c r="G27" s="59"/>
      <c r="H27" s="60"/>
      <c r="I27" s="60"/>
      <c r="J27" s="60"/>
    </row>
    <row r="28" spans="1:10" s="61" customFormat="1" x14ac:dyDescent="0.3">
      <c r="A28" s="14" t="s">
        <v>30</v>
      </c>
      <c r="B28" s="21"/>
      <c r="C28" s="62" t="s">
        <v>23</v>
      </c>
      <c r="D28" s="119"/>
      <c r="E28" s="72"/>
      <c r="F28" s="59"/>
    </row>
    <row r="29" spans="1:10" s="65" customFormat="1" ht="16.2" x14ac:dyDescent="0.35">
      <c r="A29" s="14" t="s">
        <v>28</v>
      </c>
      <c r="B29" s="21"/>
      <c r="C29" s="62" t="s">
        <v>23</v>
      </c>
      <c r="D29" s="119">
        <f>B5</f>
        <v>722925.61199999996</v>
      </c>
      <c r="E29" s="72"/>
      <c r="F29" s="44"/>
      <c r="G29" s="63"/>
      <c r="H29" s="64"/>
      <c r="I29" s="64"/>
      <c r="J29" s="64"/>
    </row>
    <row r="30" spans="1:10" s="65" customFormat="1" ht="16.2" x14ac:dyDescent="0.35">
      <c r="A30" s="56" t="str">
        <f>A23</f>
        <v>итого расходы</v>
      </c>
      <c r="B30" s="57"/>
      <c r="C30" s="66" t="str">
        <f>C23</f>
        <v>руб</v>
      </c>
      <c r="D30" s="73"/>
      <c r="E30" s="74">
        <f>E23</f>
        <v>584690.88600000006</v>
      </c>
      <c r="F30" s="44"/>
      <c r="G30" s="63"/>
      <c r="H30" s="64"/>
      <c r="I30" s="64"/>
      <c r="J30" s="64"/>
    </row>
    <row r="31" spans="1:10" s="69" customFormat="1" ht="16.8" thickBot="1" x14ac:dyDescent="0.35">
      <c r="A31" s="45" t="s">
        <v>13</v>
      </c>
      <c r="B31" s="31"/>
      <c r="C31" s="67" t="s">
        <v>23</v>
      </c>
      <c r="D31" s="75">
        <f>D25+D26+D27+D28+D29-E30</f>
        <v>265869.51599999995</v>
      </c>
      <c r="E31" s="76"/>
      <c r="F31" s="46"/>
      <c r="G31" s="46"/>
      <c r="H31" s="68"/>
      <c r="I31" s="68"/>
      <c r="J31" s="68"/>
    </row>
    <row r="32" spans="1:10" s="17" customFormat="1" x14ac:dyDescent="0.3">
      <c r="A32" s="125" t="s">
        <v>52</v>
      </c>
      <c r="B32" s="126"/>
      <c r="C32" s="126"/>
      <c r="D32" s="126"/>
      <c r="E32" s="127"/>
      <c r="F32" s="47"/>
      <c r="G32" s="3"/>
      <c r="H32" s="3"/>
      <c r="I32" s="2"/>
      <c r="J32" s="2"/>
    </row>
    <row r="33" spans="1:10" s="51" customFormat="1" x14ac:dyDescent="0.3">
      <c r="A33" s="35" t="s">
        <v>21</v>
      </c>
      <c r="B33" s="123" t="s">
        <v>33</v>
      </c>
      <c r="C33" s="123" t="s">
        <v>25</v>
      </c>
      <c r="D33" s="130"/>
      <c r="E33" s="131"/>
      <c r="F33" s="3"/>
      <c r="G33" s="3"/>
      <c r="H33" s="3"/>
      <c r="I33" s="2"/>
      <c r="J33" s="2"/>
    </row>
    <row r="34" spans="1:10" s="51" customFormat="1" ht="62.4" x14ac:dyDescent="0.3">
      <c r="A34" s="11"/>
      <c r="B34" s="124"/>
      <c r="C34" s="113" t="s">
        <v>34</v>
      </c>
      <c r="D34" s="113" t="s">
        <v>35</v>
      </c>
      <c r="E34" s="79" t="s">
        <v>29</v>
      </c>
      <c r="F34" s="3"/>
      <c r="G34" s="3"/>
      <c r="H34" s="3"/>
      <c r="I34" s="2"/>
      <c r="J34" s="2"/>
    </row>
    <row r="35" spans="1:10" s="17" customFormat="1" x14ac:dyDescent="0.3">
      <c r="A35" s="22" t="s">
        <v>41</v>
      </c>
      <c r="B35" s="70">
        <v>706537</v>
      </c>
      <c r="C35" s="70">
        <v>706503</v>
      </c>
      <c r="D35" s="70"/>
      <c r="E35" s="71"/>
      <c r="F35" s="48"/>
      <c r="G35" s="3"/>
      <c r="H35" s="3"/>
      <c r="I35" s="2"/>
      <c r="J35" s="2"/>
    </row>
    <row r="36" spans="1:10" s="17" customFormat="1" x14ac:dyDescent="0.3">
      <c r="A36" s="22" t="s">
        <v>42</v>
      </c>
      <c r="B36" s="70">
        <v>409085</v>
      </c>
      <c r="C36" s="70">
        <v>409462</v>
      </c>
      <c r="D36" s="70">
        <v>30204</v>
      </c>
      <c r="E36" s="71"/>
      <c r="F36" s="48"/>
      <c r="G36" s="3"/>
      <c r="H36" s="3"/>
      <c r="I36" s="2"/>
      <c r="J36" s="2"/>
    </row>
    <row r="37" spans="1:10" s="17" customFormat="1" x14ac:dyDescent="0.3">
      <c r="A37" s="22" t="s">
        <v>36</v>
      </c>
      <c r="B37" s="70">
        <v>92467</v>
      </c>
      <c r="C37" s="70">
        <v>92607</v>
      </c>
      <c r="D37" s="70">
        <v>3966</v>
      </c>
      <c r="E37" s="71"/>
      <c r="F37" s="48"/>
      <c r="G37" s="3"/>
      <c r="H37" s="3"/>
      <c r="I37" s="2"/>
      <c r="J37" s="2"/>
    </row>
    <row r="38" spans="1:10" s="17" customFormat="1" x14ac:dyDescent="0.3">
      <c r="A38" s="22" t="s">
        <v>37</v>
      </c>
      <c r="B38" s="70">
        <v>169234</v>
      </c>
      <c r="C38" s="70">
        <v>169425</v>
      </c>
      <c r="D38" s="70">
        <v>9181</v>
      </c>
      <c r="E38" s="71"/>
      <c r="F38" s="48"/>
      <c r="G38" s="3"/>
      <c r="H38" s="3"/>
      <c r="I38" s="2"/>
      <c r="J38" s="2"/>
    </row>
    <row r="39" spans="1:10" s="17" customFormat="1" x14ac:dyDescent="0.3">
      <c r="A39" s="22" t="s">
        <v>38</v>
      </c>
      <c r="B39" s="70">
        <v>305788</v>
      </c>
      <c r="C39" s="70">
        <v>285475</v>
      </c>
      <c r="D39" s="70">
        <v>29142</v>
      </c>
      <c r="E39" s="71"/>
      <c r="F39" s="48"/>
      <c r="G39" s="3"/>
      <c r="H39" s="3"/>
      <c r="I39" s="2"/>
      <c r="J39" s="2"/>
    </row>
    <row r="40" spans="1:10" s="17" customFormat="1" ht="16.2" thickBot="1" x14ac:dyDescent="0.35">
      <c r="A40" s="100" t="s">
        <v>43</v>
      </c>
      <c r="B40" s="101">
        <v>117732</v>
      </c>
      <c r="C40" s="101">
        <v>117735</v>
      </c>
      <c r="D40" s="101"/>
      <c r="E40" s="102"/>
      <c r="F40" s="48"/>
      <c r="G40" s="3"/>
      <c r="H40" s="3"/>
      <c r="I40" s="2"/>
      <c r="J40" s="2"/>
    </row>
    <row r="41" spans="1:10" s="17" customFormat="1" ht="16.2" thickBot="1" x14ac:dyDescent="0.35">
      <c r="A41" s="29" t="s">
        <v>22</v>
      </c>
      <c r="B41" s="86">
        <f>SUM(B35:B40)</f>
        <v>1800843</v>
      </c>
      <c r="C41" s="86">
        <f>SUM(C35:C40)</f>
        <v>1781207</v>
      </c>
      <c r="D41" s="86">
        <f>SUM(D35:D40)</f>
        <v>72493</v>
      </c>
      <c r="E41" s="87">
        <f>SUM(E35:E39)</f>
        <v>0</v>
      </c>
      <c r="F41" s="43"/>
    </row>
    <row r="42" spans="1:10" s="61" customFormat="1" ht="16.2" thickBot="1" x14ac:dyDescent="0.35">
      <c r="A42" s="88" t="s">
        <v>39</v>
      </c>
      <c r="B42" s="89"/>
      <c r="C42" s="89"/>
      <c r="D42" s="89">
        <f>B36+B37+B38+B39-C36-C37-C38-C39-D36-D37-D38-D39-E39</f>
        <v>-52888</v>
      </c>
      <c r="E42" s="90"/>
      <c r="F42" s="107"/>
    </row>
    <row r="43" spans="1:10" s="1" customFormat="1" ht="16.2" x14ac:dyDescent="0.3">
      <c r="A43" s="121" t="s">
        <v>59</v>
      </c>
      <c r="B43" s="122"/>
      <c r="C43" s="122"/>
      <c r="D43" s="43" t="s">
        <v>40</v>
      </c>
      <c r="E43" s="91">
        <v>1433.2</v>
      </c>
      <c r="F43" s="9"/>
      <c r="G43" s="17"/>
      <c r="H43" s="17"/>
    </row>
    <row r="44" spans="1:10" s="17" customFormat="1" ht="16.2" x14ac:dyDescent="0.3">
      <c r="A44" s="121" t="s">
        <v>60</v>
      </c>
      <c r="B44" s="122"/>
      <c r="C44" s="122"/>
      <c r="D44" s="43" t="s">
        <v>40</v>
      </c>
      <c r="E44" s="91">
        <v>1349.21</v>
      </c>
      <c r="F44" s="3"/>
      <c r="G44" s="92"/>
    </row>
    <row r="45" spans="1:10" s="17" customFormat="1" ht="16.2" x14ac:dyDescent="0.3">
      <c r="A45" s="116" t="s">
        <v>61</v>
      </c>
      <c r="B45" s="117"/>
      <c r="C45" s="117"/>
      <c r="D45" s="43" t="s">
        <v>40</v>
      </c>
      <c r="E45" s="91">
        <v>0</v>
      </c>
      <c r="F45" s="3"/>
      <c r="G45" s="92"/>
    </row>
    <row r="46" spans="1:10" s="1" customFormat="1" ht="16.2" x14ac:dyDescent="0.3">
      <c r="A46" s="93" t="s">
        <v>62</v>
      </c>
      <c r="B46" s="94"/>
      <c r="C46" s="94"/>
      <c r="D46" s="95" t="s">
        <v>40</v>
      </c>
      <c r="E46" s="96">
        <f>E44-E45</f>
        <v>1349.21</v>
      </c>
      <c r="F46" s="3"/>
      <c r="G46" s="92"/>
    </row>
    <row r="47" spans="1:10" s="1" customFormat="1" x14ac:dyDescent="0.3">
      <c r="A47" s="23" t="s">
        <v>7</v>
      </c>
      <c r="B47" s="9"/>
      <c r="C47" s="9"/>
      <c r="D47" s="9"/>
      <c r="E47" s="9"/>
      <c r="F47" s="9"/>
      <c r="G47" s="17"/>
      <c r="H47" s="17"/>
    </row>
  </sheetData>
  <mergeCells count="6">
    <mergeCell ref="A44:C44"/>
    <mergeCell ref="B33:B34"/>
    <mergeCell ref="A32:E32"/>
    <mergeCell ref="A24:C24"/>
    <mergeCell ref="C33:E33"/>
    <mergeCell ref="A43:C43"/>
  </mergeCells>
  <pageMargins left="0.51181102362204722" right="0.31496062992125984" top="0.35433070866141736" bottom="0.35433070866141736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2021-02-25T07:42:58Z</cp:lastPrinted>
  <dcterms:created xsi:type="dcterms:W3CDTF">2016-04-22T06:39:22Z</dcterms:created>
  <dcterms:modified xsi:type="dcterms:W3CDTF">2021-03-12T11:23:03Z</dcterms:modified>
</cp:coreProperties>
</file>