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5" i="1" l="1"/>
  <c r="E14" i="1" l="1"/>
  <c r="E39" i="1" l="1"/>
  <c r="D39" i="1" s="1"/>
  <c r="E17" i="1"/>
  <c r="E57" i="1" l="1"/>
  <c r="D60" i="1" s="1"/>
  <c r="E64" i="1" l="1"/>
  <c r="D46" i="1" l="1"/>
  <c r="E25" i="1" l="1"/>
  <c r="E20" i="1" l="1"/>
  <c r="E22" i="1" l="1"/>
  <c r="B5" i="1" l="1"/>
  <c r="E26" i="1" l="1"/>
  <c r="E19" i="1" s="1"/>
  <c r="E59" i="1" l="1"/>
  <c r="D59" i="1"/>
  <c r="E40" i="1" s="1"/>
  <c r="D40" i="1" s="1"/>
  <c r="C59" i="1"/>
  <c r="B59" i="1"/>
  <c r="D14" i="1" l="1"/>
  <c r="D18" i="1" l="1"/>
  <c r="D13" i="1" l="1"/>
  <c r="D47" i="1" l="1"/>
  <c r="C41" i="1"/>
  <c r="A48" i="1"/>
  <c r="D15" i="1" l="1"/>
  <c r="D12" i="1"/>
  <c r="D17" i="1"/>
  <c r="E8" i="1"/>
  <c r="E16" i="1" l="1"/>
  <c r="D10" i="1"/>
  <c r="D11" i="1"/>
  <c r="D19" i="1"/>
  <c r="D9" i="1" l="1"/>
  <c r="E9" i="1"/>
  <c r="D41" i="1" l="1"/>
  <c r="E41" i="1"/>
  <c r="E48" i="1" s="1"/>
  <c r="E49" i="1" s="1"/>
</calcChain>
</file>

<file path=xl/sharedStrings.xml><?xml version="1.0" encoding="utf-8"?>
<sst xmlns="http://schemas.openxmlformats.org/spreadsheetml/2006/main" count="144" uniqueCount="89">
  <si>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</si>
  <si>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</si>
  <si>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</si>
  <si>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</si>
  <si>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</si>
  <si>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</si>
  <si>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</si>
  <si>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</si>
  <si>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</si>
  <si>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</si>
  <si>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</si>
  <si>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</si>
  <si>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</si>
  <si>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</si>
  <si>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д.2/1</t>
  </si>
  <si>
    <t>Остаток средств на конец периода (+ есть средства, -задолженность)</t>
  </si>
  <si>
    <t>август</t>
  </si>
  <si>
    <t>ежемесячно</t>
  </si>
  <si>
    <t>октябрь</t>
  </si>
  <si>
    <t>единица измерения работы и услуги</t>
  </si>
  <si>
    <t>Цена выполненной работы и услуги в руб.</t>
  </si>
  <si>
    <t>Начислено за данный период по статье "содержание помещения",руб</t>
  </si>
  <si>
    <t>руб</t>
  </si>
  <si>
    <t>Стоимость выполн.работы /услуги на 1 кв.м.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</si>
  <si>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</si>
  <si>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</si>
  <si>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</si>
  <si>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</si>
  <si>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</si>
  <si>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март</t>
  </si>
  <si>
    <t>Всего начислено УК Атал</t>
  </si>
  <si>
    <t>Получено средств от сдачи металлолома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</si>
  <si>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</si>
  <si>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</si>
  <si>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</si>
  <si>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</si>
  <si>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</si>
  <si>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ноябрь</t>
  </si>
  <si>
    <t>работы по подготовке к отопительному сезону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</si>
  <si>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</si>
  <si>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</si>
  <si>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</si>
  <si>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</si>
  <si>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</si>
  <si>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</si>
  <si>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</si>
  <si>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</si>
  <si>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кол-во месяцев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</si>
  <si>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</si>
  <si>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</si>
  <si>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</si>
  <si>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</si>
  <si>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обеспечению требований пожарной безопасности</t>
  </si>
  <si>
    <t>6.Абонплата по услуге Видеоконтроль</t>
  </si>
  <si>
    <t>7.Работы по ремонту общедомового имущества всего, в т.ч.</t>
  </si>
  <si>
    <t>3.Работы по содержанию помещений, входящих в состав общего имущества в многоквартирном доме, земельного участка, придомовой территории</t>
  </si>
  <si>
    <t>в теч.года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</si>
  <si>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</si>
  <si>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</si>
  <si>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январь</t>
  </si>
  <si>
    <t>выполнение предписания ГЖИ № 25/24</t>
  </si>
  <si>
    <t>изготовление и установка метал.двери входа в электрощитовую п.6</t>
  </si>
  <si>
    <t>8. Обслуживание спецсчета</t>
  </si>
  <si>
    <t>9. Расходы на коммун.услуги в целях содержания общего имущества дома</t>
  </si>
  <si>
    <t>*дератизация,дезинсекция мест общего пользования</t>
  </si>
  <si>
    <t>работы на общедомовой системе ХВС техэтаж п.3</t>
  </si>
  <si>
    <t>июнь</t>
  </si>
  <si>
    <t>ремонт мягкой кровли кв. 231,232,235/1,321,322</t>
  </si>
  <si>
    <t>июль,авг</t>
  </si>
  <si>
    <t>ремонт системы ППА</t>
  </si>
  <si>
    <t>ремонт ультразвукового теплосчетчика</t>
  </si>
  <si>
    <t>замена мусороприемных клапанов п.2</t>
  </si>
  <si>
    <t>установка новых почтовых ящиков п.2</t>
  </si>
  <si>
    <t>ремонт и восстановление балконных козырьков кв.321</t>
  </si>
  <si>
    <t>ремонт тротуарного плиточного покрытия п.5/6</t>
  </si>
  <si>
    <t>Начислено взносов на капит.ремонт по состоянию на 01.01.2021г</t>
  </si>
  <si>
    <t>тыс.руб.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</si>
  <si>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</si>
  <si>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</si>
  <si>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</si>
  <si>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косметический ремонт п.2</t>
  </si>
  <si>
    <t>работы на общедомовой системе отопления кв.55,36</t>
  </si>
  <si>
    <t>март,ноябрь</t>
  </si>
  <si>
    <t>изготовление и устройство пандуса п.7</t>
  </si>
  <si>
    <t>установка информстенда п.2</t>
  </si>
  <si>
    <t>установка энергосберегающих светильников 10 шт</t>
  </si>
  <si>
    <t>работы на общедомовой системе канализации кв.214,176,186,122,323</t>
  </si>
  <si>
    <t>работы на общедомовой системе ГВС п.5, кв.38,174</t>
  </si>
  <si>
    <t>дезинфекция заключительная (коронавирус) по предписанию Роспотребнадзора п.1-2,4-8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</si>
</sst>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2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Fill="1"/>
    <xf numFmtId="0" fontId="3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8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9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8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 wrapText="1"/>
    </xf>
    <xf numFmtId="165" fontId="7" fillId="2" borderId="15" xfId="1" applyNumberFormat="1" applyFont="1" applyFill="1" applyBorder="1" applyAlignment="1">
      <alignment vertical="top" wrapText="1"/>
    </xf>
    <xf numFmtId="0" fontId="5" fillId="0" borderId="22" xfId="0" applyFont="1" applyFill="1" applyBorder="1" applyAlignment="1">
      <alignment vertical="top" wrapText="1"/>
    </xf>
    <xf numFmtId="165" fontId="5" fillId="0" borderId="23" xfId="1" applyNumberFormat="1" applyFont="1" applyFill="1" applyBorder="1" applyAlignment="1">
      <alignment vertical="top"/>
    </xf>
    <xf numFmtId="165" fontId="5" fillId="0" borderId="24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4" fillId="0" borderId="5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Alignment="1">
      <alignment wrapText="1"/>
    </xf>
    <xf numFmtId="1" fontId="4" fillId="0" borderId="1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4" fillId="0" borderId="0" xfId="0" applyNumberFormat="1" applyFont="1" applyFill="1" applyBorder="1" applyAlignment="1">
      <alignment vertical="top" wrapText="1"/>
    </xf>
    <xf numFmtId="165" fontId="5" fillId="0" borderId="18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5" fontId="5" fillId="0" borderId="1" xfId="1" applyNumberFormat="1" applyFont="1" applyFill="1" applyBorder="1" applyAlignment="1">
      <alignment horizontal="right" vertical="top" wrapText="1"/>
    </xf>
    <xf numFmtId="165" fontId="5" fillId="0" borderId="11" xfId="1" applyNumberFormat="1" applyFont="1" applyFill="1" applyBorder="1" applyAlignment="1">
      <alignment horizontal="right" vertical="top" wrapText="1"/>
    </xf>
    <xf numFmtId="165" fontId="7" fillId="2" borderId="14" xfId="1" applyNumberFormat="1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vertical="top" wrapText="1"/>
    </xf>
    <xf numFmtId="1" fontId="3" fillId="2" borderId="23" xfId="0" applyNumberFormat="1" applyFont="1" applyFill="1" applyBorder="1" applyAlignment="1">
      <alignment vertical="top" wrapText="1"/>
    </xf>
    <xf numFmtId="1" fontId="4" fillId="2" borderId="23" xfId="0" applyNumberFormat="1" applyFont="1" applyFill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66" fontId="7" fillId="0" borderId="0" xfId="1" applyNumberFormat="1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/>
    <xf numFmtId="0" fontId="5" fillId="0" borderId="0" xfId="0" applyFont="1"/>
    <xf numFmtId="0" fontId="8" fillId="0" borderId="0" xfId="0" applyFont="1"/>
    <xf numFmtId="0" fontId="8" fillId="0" borderId="0" xfId="0" applyFont="1" applyAlignment="1"/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/>
    <xf numFmtId="0" fontId="5" fillId="2" borderId="0" xfId="0" applyFont="1" applyFill="1" applyAlignment="1">
      <alignment vertical="top" wrapText="1"/>
    </xf>
    <xf numFmtId="166" fontId="7" fillId="2" borderId="0" xfId="1" applyNumberFormat="1" applyFont="1" applyFill="1" applyAlignment="1">
      <alignment vertical="top" wrapText="1"/>
    </xf>
    <xf numFmtId="165" fontId="3" fillId="2" borderId="23" xfId="1" applyNumberFormat="1" applyFont="1" applyFill="1" applyBorder="1" applyAlignment="1">
      <alignment vertical="top" wrapText="1"/>
    </xf>
    <xf numFmtId="165" fontId="5" fillId="0" borderId="17" xfId="1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43" zoomScale="75" zoomScaleNormal="75" workbookViewId="0">
      <selection activeCell="E64" sqref="E64"/>
    </sheetView>
  </sheetViews>
  <sheetFormatPr defaultRowHeight="15.6" x14ac:dyDescent="0.3"/>
  <cols>
    <col min="1" max="1" width="82.33203125" style="7" customWidth="1"/>
    <col min="2" max="2" width="15.44140625" style="7" customWidth="1"/>
    <col min="3" max="3" width="14.6640625" style="7" customWidth="1"/>
    <col min="4" max="4" width="13.6640625" style="7" customWidth="1"/>
    <col min="5" max="5" width="14.33203125" style="7" customWidth="1"/>
    <col min="6" max="6" width="13.109375" style="7" bestFit="1" customWidth="1"/>
    <col min="7" max="7" width="9.109375" style="46"/>
  </cols>
  <sheetData>
    <row r="1" spans="1:10" s="20" customFormat="1" ht="31.2" x14ac:dyDescent="0.3">
      <c r="A1" s="33" t="s">
        <v>10</v>
      </c>
      <c r="B1" s="7"/>
      <c r="C1" s="34">
        <v>2020</v>
      </c>
      <c r="D1" s="7" t="s">
        <v>47</v>
      </c>
      <c r="E1" s="34">
        <v>12</v>
      </c>
      <c r="F1" s="7"/>
      <c r="G1" s="32"/>
    </row>
    <row r="2" spans="1:10" s="20" customFormat="1" x14ac:dyDescent="0.3">
      <c r="A2" s="35" t="s">
        <v>14</v>
      </c>
      <c r="B2" s="7"/>
      <c r="C2" s="7"/>
      <c r="D2" s="7"/>
      <c r="E2" s="43"/>
      <c r="F2" s="7"/>
      <c r="G2" s="32"/>
    </row>
    <row r="3" spans="1:10" s="20" customFormat="1" x14ac:dyDescent="0.3">
      <c r="A3" s="7" t="s">
        <v>24</v>
      </c>
      <c r="B3" s="7">
        <v>23252.3</v>
      </c>
      <c r="C3" s="7"/>
      <c r="D3" s="7"/>
      <c r="E3" s="44"/>
      <c r="F3" s="7"/>
      <c r="G3" s="32"/>
    </row>
    <row r="4" spans="1:10" s="20" customFormat="1" x14ac:dyDescent="0.3">
      <c r="A4" s="7" t="s">
        <v>0</v>
      </c>
      <c r="B4" s="7">
        <v>18.55</v>
      </c>
      <c r="C4" s="7">
        <v>18.579999999999998</v>
      </c>
      <c r="D4" s="7"/>
      <c r="E4" s="7"/>
      <c r="F4" s="7"/>
      <c r="G4" s="97"/>
    </row>
    <row r="5" spans="1:10" s="20" customFormat="1" x14ac:dyDescent="0.3">
      <c r="A5" s="7" t="s">
        <v>21</v>
      </c>
      <c r="B5" s="139">
        <f>B3*B4*6+B3*C4*(E1-6)</f>
        <v>5180147.3939999994</v>
      </c>
      <c r="C5" s="36"/>
      <c r="D5" s="36"/>
      <c r="E5" s="7"/>
      <c r="F5" s="36"/>
      <c r="G5" s="7"/>
    </row>
    <row r="6" spans="1:10" s="20" customFormat="1" ht="16.2" thickBot="1" x14ac:dyDescent="0.35">
      <c r="A6" s="7" t="s">
        <v>1</v>
      </c>
      <c r="B6" s="7">
        <v>100</v>
      </c>
      <c r="C6" s="7"/>
      <c r="D6" s="7"/>
      <c r="E6" s="7"/>
      <c r="F6" s="36"/>
      <c r="G6" s="97"/>
    </row>
    <row r="7" spans="1:10" s="21" customFormat="1" ht="62.4" x14ac:dyDescent="0.3">
      <c r="A7" s="4" t="s">
        <v>2</v>
      </c>
      <c r="B7" s="6" t="s">
        <v>11</v>
      </c>
      <c r="C7" s="6" t="s">
        <v>19</v>
      </c>
      <c r="D7" s="6" t="s">
        <v>23</v>
      </c>
      <c r="E7" s="5" t="s">
        <v>20</v>
      </c>
      <c r="F7" s="8"/>
      <c r="G7" s="8"/>
    </row>
    <row r="8" spans="1:10" s="20" customFormat="1" x14ac:dyDescent="0.3">
      <c r="A8" s="9" t="s">
        <v>3</v>
      </c>
      <c r="B8" s="24" t="s">
        <v>12</v>
      </c>
      <c r="C8" s="96" t="s">
        <v>22</v>
      </c>
      <c r="D8" s="10">
        <v>1.06</v>
      </c>
      <c r="E8" s="67">
        <f>D8*B3*E1</f>
        <v>295769.25600000005</v>
      </c>
      <c r="F8" s="7"/>
      <c r="G8" s="97"/>
    </row>
    <row r="9" spans="1:10" s="20" customFormat="1" ht="46.8" x14ac:dyDescent="0.3">
      <c r="A9" s="9" t="s">
        <v>4</v>
      </c>
      <c r="B9" s="24" t="s">
        <v>12</v>
      </c>
      <c r="C9" s="96" t="s">
        <v>22</v>
      </c>
      <c r="D9" s="10">
        <f>6.2+D10+D11+D12+D13+D14</f>
        <v>8.4810122726210597</v>
      </c>
      <c r="E9" s="67">
        <f>D9*E1*B3</f>
        <v>2366436.5</v>
      </c>
      <c r="F9" s="7"/>
      <c r="G9" s="97"/>
    </row>
    <row r="10" spans="1:10" s="20" customFormat="1" ht="16.05" customHeight="1" x14ac:dyDescent="0.3">
      <c r="A10" s="12" t="s">
        <v>5</v>
      </c>
      <c r="B10" s="24"/>
      <c r="C10" s="96" t="s">
        <v>22</v>
      </c>
      <c r="D10" s="10">
        <f>E10/E1/B3</f>
        <v>0</v>
      </c>
      <c r="E10" s="67"/>
      <c r="F10" s="7"/>
      <c r="G10" s="97"/>
    </row>
    <row r="11" spans="1:10" s="20" customFormat="1" ht="16.05" customHeight="1" x14ac:dyDescent="0.3">
      <c r="A11" s="12" t="s">
        <v>6</v>
      </c>
      <c r="B11" s="24"/>
      <c r="C11" s="96" t="s">
        <v>22</v>
      </c>
      <c r="D11" s="10">
        <f>E11/E1/B3</f>
        <v>6.9907062957212843E-2</v>
      </c>
      <c r="E11" s="67">
        <v>19506</v>
      </c>
      <c r="F11" s="7"/>
      <c r="G11" s="97"/>
    </row>
    <row r="12" spans="1:10" s="20" customFormat="1" ht="16.05" customHeight="1" x14ac:dyDescent="0.3">
      <c r="A12" s="12" t="s">
        <v>7</v>
      </c>
      <c r="B12" s="24"/>
      <c r="C12" s="96" t="s">
        <v>22</v>
      </c>
      <c r="D12" s="10">
        <f>E12/B3/E1</f>
        <v>2.0667525363082362</v>
      </c>
      <c r="E12" s="67">
        <v>576681</v>
      </c>
      <c r="F12" s="7"/>
      <c r="G12" s="97"/>
    </row>
    <row r="13" spans="1:10" s="20" customFormat="1" ht="16.05" customHeight="1" x14ac:dyDescent="0.3">
      <c r="A13" s="12" t="s">
        <v>36</v>
      </c>
      <c r="B13" s="24"/>
      <c r="C13" s="96" t="s">
        <v>27</v>
      </c>
      <c r="D13" s="10">
        <f>E13/E1/B3</f>
        <v>8.8872928699526496E-2</v>
      </c>
      <c r="E13" s="67">
        <v>24798</v>
      </c>
      <c r="F13" s="3"/>
      <c r="G13" s="2"/>
    </row>
    <row r="14" spans="1:10" s="104" customFormat="1" ht="16.05" customHeight="1" x14ac:dyDescent="0.3">
      <c r="A14" s="12" t="s">
        <v>64</v>
      </c>
      <c r="B14" s="73"/>
      <c r="C14" s="102" t="s">
        <v>22</v>
      </c>
      <c r="D14" s="10">
        <f>E14/B3/E1</f>
        <v>5.5479744656084205E-2</v>
      </c>
      <c r="E14" s="67">
        <f>0.05*E1*B3+1529</f>
        <v>15480.380000000001</v>
      </c>
      <c r="F14" s="16"/>
      <c r="G14" s="16"/>
      <c r="H14" s="41"/>
      <c r="I14" s="103"/>
      <c r="J14" s="103"/>
    </row>
    <row r="15" spans="1:10" s="20" customFormat="1" ht="31.2" x14ac:dyDescent="0.3">
      <c r="A15" s="9" t="s">
        <v>55</v>
      </c>
      <c r="B15" s="24" t="s">
        <v>12</v>
      </c>
      <c r="C15" s="96" t="s">
        <v>22</v>
      </c>
      <c r="D15" s="10">
        <f>E15/E1/B3</f>
        <v>6.7676535224472412</v>
      </c>
      <c r="E15" s="67">
        <f>43591*3.61*E1</f>
        <v>1888362.1199999996</v>
      </c>
      <c r="F15" s="7"/>
      <c r="G15" s="97"/>
    </row>
    <row r="16" spans="1:10" s="20" customFormat="1" ht="31.2" x14ac:dyDescent="0.3">
      <c r="A16" s="9" t="s">
        <v>51</v>
      </c>
      <c r="B16" s="24" t="s">
        <v>12</v>
      </c>
      <c r="C16" s="96" t="s">
        <v>22</v>
      </c>
      <c r="D16" s="10">
        <v>0.51</v>
      </c>
      <c r="E16" s="67">
        <f>D16*E1*B3</f>
        <v>142304.076</v>
      </c>
      <c r="F16" s="7"/>
      <c r="G16" s="97"/>
    </row>
    <row r="17" spans="1:7" s="20" customFormat="1" ht="16.05" customHeight="1" x14ac:dyDescent="0.3">
      <c r="A17" s="9" t="s">
        <v>52</v>
      </c>
      <c r="B17" s="24" t="s">
        <v>17</v>
      </c>
      <c r="C17" s="96" t="s">
        <v>22</v>
      </c>
      <c r="D17" s="10">
        <f>E17/E1/B3</f>
        <v>0.1729936393389041</v>
      </c>
      <c r="E17" s="67">
        <f>3770*E1+3030</f>
        <v>48270</v>
      </c>
      <c r="F17" s="7"/>
      <c r="G17" s="97"/>
    </row>
    <row r="18" spans="1:7" s="20" customFormat="1" ht="16.05" customHeight="1" thickBot="1" x14ac:dyDescent="0.35">
      <c r="A18" s="13" t="s">
        <v>53</v>
      </c>
      <c r="B18" s="26" t="s">
        <v>17</v>
      </c>
      <c r="C18" s="27" t="s">
        <v>22</v>
      </c>
      <c r="D18" s="14">
        <f>E18/E1/B3</f>
        <v>2.7524158900409854E-2</v>
      </c>
      <c r="E18" s="68">
        <v>7680</v>
      </c>
      <c r="F18" s="7"/>
      <c r="G18" s="80"/>
    </row>
    <row r="19" spans="1:7" s="20" customFormat="1" ht="16.05" customHeight="1" x14ac:dyDescent="0.3">
      <c r="A19" s="83" t="s">
        <v>54</v>
      </c>
      <c r="B19" s="84"/>
      <c r="C19" s="84"/>
      <c r="D19" s="85">
        <f>E19/E1/B3</f>
        <v>1.7724973443487309</v>
      </c>
      <c r="E19" s="86">
        <f>E20+E21+E22+E23+E24+E38+E25+E26+E27+E28+E29+E30+E31+E32+E33+E34+E35+E36+E37</f>
        <v>494575.67999999993</v>
      </c>
      <c r="F19" s="7"/>
      <c r="G19" s="72"/>
    </row>
    <row r="20" spans="1:7" s="20" customFormat="1" ht="16.05" customHeight="1" x14ac:dyDescent="0.3">
      <c r="A20" s="9" t="s">
        <v>86</v>
      </c>
      <c r="B20" s="24" t="s">
        <v>56</v>
      </c>
      <c r="C20" s="120" t="s">
        <v>22</v>
      </c>
      <c r="D20" s="11"/>
      <c r="E20" s="67">
        <f>1047.65+1201.69+2894.89+1498.05+1574.43</f>
        <v>8216.7099999999991</v>
      </c>
      <c r="F20" s="7"/>
      <c r="G20" s="72"/>
    </row>
    <row r="21" spans="1:7" s="47" customFormat="1" ht="16.05" customHeight="1" x14ac:dyDescent="0.3">
      <c r="A21" s="9" t="s">
        <v>60</v>
      </c>
      <c r="B21" s="24" t="s">
        <v>59</v>
      </c>
      <c r="C21" s="120" t="s">
        <v>22</v>
      </c>
      <c r="D21" s="10"/>
      <c r="E21" s="67">
        <v>2411.91</v>
      </c>
      <c r="F21" s="7"/>
      <c r="G21" s="74"/>
    </row>
    <row r="22" spans="1:7" s="47" customFormat="1" ht="16.05" customHeight="1" x14ac:dyDescent="0.3">
      <c r="A22" s="9" t="s">
        <v>81</v>
      </c>
      <c r="B22" s="24" t="s">
        <v>82</v>
      </c>
      <c r="C22" s="120" t="s">
        <v>22</v>
      </c>
      <c r="D22" s="11"/>
      <c r="E22" s="67">
        <f>1643.06+1119.55</f>
        <v>2762.6099999999997</v>
      </c>
      <c r="F22" s="7"/>
      <c r="G22" s="75"/>
    </row>
    <row r="23" spans="1:7" s="47" customFormat="1" ht="16.05" customHeight="1" x14ac:dyDescent="0.3">
      <c r="A23" s="9" t="s">
        <v>61</v>
      </c>
      <c r="B23" s="24" t="s">
        <v>29</v>
      </c>
      <c r="C23" s="120" t="s">
        <v>22</v>
      </c>
      <c r="D23" s="11"/>
      <c r="E23" s="67">
        <v>12600</v>
      </c>
      <c r="F23" s="7"/>
      <c r="G23" s="76"/>
    </row>
    <row r="24" spans="1:7" s="47" customFormat="1" ht="16.05" customHeight="1" x14ac:dyDescent="0.3">
      <c r="A24" s="9" t="s">
        <v>65</v>
      </c>
      <c r="B24" s="24" t="s">
        <v>66</v>
      </c>
      <c r="C24" s="120" t="s">
        <v>22</v>
      </c>
      <c r="D24" s="11"/>
      <c r="E24" s="67">
        <v>3949.91</v>
      </c>
      <c r="F24" s="7"/>
      <c r="G24" s="76"/>
    </row>
    <row r="25" spans="1:7" s="47" customFormat="1" ht="16.05" customHeight="1" x14ac:dyDescent="0.3">
      <c r="A25" s="9" t="s">
        <v>87</v>
      </c>
      <c r="B25" s="24" t="s">
        <v>56</v>
      </c>
      <c r="C25" s="120" t="s">
        <v>22</v>
      </c>
      <c r="D25" s="11"/>
      <c r="E25" s="67">
        <f>2184.07+5759.55+1063.83</f>
        <v>9007.4500000000007</v>
      </c>
      <c r="F25" s="7"/>
      <c r="G25" s="77"/>
    </row>
    <row r="26" spans="1:7" s="47" customFormat="1" ht="16.05" customHeight="1" x14ac:dyDescent="0.3">
      <c r="A26" s="9" t="s">
        <v>67</v>
      </c>
      <c r="B26" s="24" t="s">
        <v>68</v>
      </c>
      <c r="C26" s="120" t="s">
        <v>22</v>
      </c>
      <c r="D26" s="11"/>
      <c r="E26" s="67">
        <f>11157.59+62231.84</f>
        <v>73389.429999999993</v>
      </c>
      <c r="F26" s="7"/>
      <c r="G26" s="77"/>
    </row>
    <row r="27" spans="1:7" s="47" customFormat="1" ht="16.05" customHeight="1" x14ac:dyDescent="0.3">
      <c r="A27" s="9" t="s">
        <v>38</v>
      </c>
      <c r="B27" s="24" t="s">
        <v>16</v>
      </c>
      <c r="C27" s="120" t="s">
        <v>22</v>
      </c>
      <c r="D27" s="11"/>
      <c r="E27" s="67">
        <v>84919.6</v>
      </c>
      <c r="F27" s="7"/>
      <c r="G27" s="78"/>
    </row>
    <row r="28" spans="1:7" s="47" customFormat="1" ht="16.05" customHeight="1" x14ac:dyDescent="0.3">
      <c r="A28" s="9" t="s">
        <v>69</v>
      </c>
      <c r="B28" s="24" t="s">
        <v>16</v>
      </c>
      <c r="C28" s="120" t="s">
        <v>22</v>
      </c>
      <c r="D28" s="11"/>
      <c r="E28" s="67">
        <v>5216</v>
      </c>
      <c r="F28" s="7"/>
      <c r="G28" s="78"/>
    </row>
    <row r="29" spans="1:7" s="20" customFormat="1" ht="16.05" customHeight="1" x14ac:dyDescent="0.3">
      <c r="A29" s="9" t="s">
        <v>70</v>
      </c>
      <c r="B29" s="24" t="s">
        <v>16</v>
      </c>
      <c r="C29" s="120" t="s">
        <v>22</v>
      </c>
      <c r="D29" s="11"/>
      <c r="E29" s="67">
        <v>2640</v>
      </c>
      <c r="F29" s="7"/>
      <c r="G29" s="32"/>
    </row>
    <row r="30" spans="1:7" s="47" customFormat="1" ht="16.05" customHeight="1" x14ac:dyDescent="0.3">
      <c r="A30" s="9" t="s">
        <v>71</v>
      </c>
      <c r="B30" s="24" t="s">
        <v>18</v>
      </c>
      <c r="C30" s="120" t="s">
        <v>22</v>
      </c>
      <c r="D30" s="11"/>
      <c r="E30" s="67">
        <v>16336.98</v>
      </c>
      <c r="F30" s="7"/>
      <c r="G30" s="79"/>
    </row>
    <row r="31" spans="1:7" s="47" customFormat="1" ht="16.05" customHeight="1" x14ac:dyDescent="0.3">
      <c r="A31" s="9" t="s">
        <v>72</v>
      </c>
      <c r="B31" s="24" t="s">
        <v>37</v>
      </c>
      <c r="C31" s="120" t="s">
        <v>22</v>
      </c>
      <c r="D31" s="11"/>
      <c r="E31" s="67">
        <v>9774.11</v>
      </c>
      <c r="F31" s="7"/>
      <c r="G31" s="81"/>
    </row>
    <row r="32" spans="1:7" s="47" customFormat="1" ht="16.05" customHeight="1" x14ac:dyDescent="0.3">
      <c r="A32" s="13" t="s">
        <v>73</v>
      </c>
      <c r="B32" s="26" t="s">
        <v>18</v>
      </c>
      <c r="C32" s="120" t="s">
        <v>22</v>
      </c>
      <c r="D32" s="11"/>
      <c r="E32" s="67">
        <v>10400</v>
      </c>
      <c r="F32" s="7"/>
      <c r="G32" s="81"/>
    </row>
    <row r="33" spans="1:10" s="47" customFormat="1" ht="16.05" customHeight="1" x14ac:dyDescent="0.3">
      <c r="A33" s="13" t="s">
        <v>74</v>
      </c>
      <c r="B33" s="26" t="s">
        <v>18</v>
      </c>
      <c r="C33" s="27" t="s">
        <v>22</v>
      </c>
      <c r="D33" s="106"/>
      <c r="E33" s="68">
        <v>1695.67</v>
      </c>
      <c r="F33" s="7"/>
      <c r="G33" s="105"/>
    </row>
    <row r="34" spans="1:10" s="47" customFormat="1" ht="16.05" customHeight="1" x14ac:dyDescent="0.3">
      <c r="A34" s="9" t="s">
        <v>85</v>
      </c>
      <c r="B34" s="26" t="s">
        <v>37</v>
      </c>
      <c r="C34" s="27" t="s">
        <v>22</v>
      </c>
      <c r="D34" s="106"/>
      <c r="E34" s="68">
        <v>15180.8</v>
      </c>
      <c r="F34" s="7"/>
      <c r="G34" s="105"/>
    </row>
    <row r="35" spans="1:10" s="47" customFormat="1" ht="16.05" customHeight="1" x14ac:dyDescent="0.3">
      <c r="A35" s="13" t="s">
        <v>84</v>
      </c>
      <c r="B35" s="26" t="s">
        <v>37</v>
      </c>
      <c r="C35" s="27" t="s">
        <v>22</v>
      </c>
      <c r="D35" s="106"/>
      <c r="E35" s="68">
        <v>1238.1199999999999</v>
      </c>
      <c r="F35" s="7"/>
      <c r="G35" s="126"/>
    </row>
    <row r="36" spans="1:10" s="47" customFormat="1" ht="16.05" customHeight="1" x14ac:dyDescent="0.3">
      <c r="A36" s="13" t="s">
        <v>83</v>
      </c>
      <c r="B36" s="26" t="s">
        <v>37</v>
      </c>
      <c r="C36" s="27" t="s">
        <v>22</v>
      </c>
      <c r="D36" s="106"/>
      <c r="E36" s="68">
        <v>26729.73</v>
      </c>
      <c r="F36" s="7"/>
      <c r="G36" s="126"/>
    </row>
    <row r="37" spans="1:10" s="47" customFormat="1" ht="16.05" customHeight="1" thickBot="1" x14ac:dyDescent="0.35">
      <c r="A37" s="87" t="s">
        <v>80</v>
      </c>
      <c r="B37" s="28" t="s">
        <v>37</v>
      </c>
      <c r="C37" s="29" t="s">
        <v>22</v>
      </c>
      <c r="D37" s="121"/>
      <c r="E37" s="98">
        <v>146706.65</v>
      </c>
      <c r="F37" s="7"/>
      <c r="G37" s="107"/>
    </row>
    <row r="38" spans="1:10" s="20" customFormat="1" ht="31.8" customHeight="1" thickBot="1" x14ac:dyDescent="0.35">
      <c r="A38" s="118" t="s">
        <v>88</v>
      </c>
      <c r="B38" s="24" t="s">
        <v>56</v>
      </c>
      <c r="C38" s="120" t="s">
        <v>22</v>
      </c>
      <c r="D38" s="11"/>
      <c r="E38" s="67">
        <v>61400</v>
      </c>
      <c r="F38" s="7"/>
      <c r="G38" s="32"/>
    </row>
    <row r="39" spans="1:10" s="47" customFormat="1" ht="16.05" customHeight="1" x14ac:dyDescent="0.3">
      <c r="A39" s="122" t="s">
        <v>62</v>
      </c>
      <c r="B39" s="123" t="s">
        <v>12</v>
      </c>
      <c r="C39" s="119" t="s">
        <v>22</v>
      </c>
      <c r="D39" s="124">
        <f>E39/E1/B3</f>
        <v>0.15</v>
      </c>
      <c r="E39" s="125">
        <f>0.2*9*B3</f>
        <v>41854.14</v>
      </c>
      <c r="F39" s="7"/>
      <c r="G39" s="82"/>
    </row>
    <row r="40" spans="1:10" s="18" customFormat="1" ht="16.05" customHeight="1" x14ac:dyDescent="0.3">
      <c r="A40" s="9" t="s">
        <v>63</v>
      </c>
      <c r="B40" s="120"/>
      <c r="C40" s="120" t="s">
        <v>22</v>
      </c>
      <c r="D40" s="10">
        <f>E40/E1/B3</f>
        <v>1.3572098244044675</v>
      </c>
      <c r="E40" s="67">
        <f>D59+D60</f>
        <v>378699</v>
      </c>
      <c r="F40" s="22"/>
      <c r="G40" s="23"/>
      <c r="H40" s="17"/>
      <c r="I40" s="17"/>
      <c r="J40" s="17"/>
    </row>
    <row r="41" spans="1:10" s="20" customFormat="1" ht="16.05" customHeight="1" thickBot="1" x14ac:dyDescent="0.35">
      <c r="A41" s="114" t="s">
        <v>8</v>
      </c>
      <c r="B41" s="115"/>
      <c r="C41" s="116" t="str">
        <f>C40</f>
        <v>руб</v>
      </c>
      <c r="D41" s="117">
        <f>D8+D9+D15+D16+D17+D18+D19+D39+D40</f>
        <v>20.298890762060815</v>
      </c>
      <c r="E41" s="137">
        <f>E8+E9+E15+E16+E17+E18+E19+E39+E40</f>
        <v>5663950.7719999999</v>
      </c>
      <c r="F41" s="140"/>
      <c r="G41" s="45"/>
    </row>
    <row r="42" spans="1:10" s="18" customFormat="1" ht="16.05" customHeight="1" thickBot="1" x14ac:dyDescent="0.35">
      <c r="A42" s="148" t="s">
        <v>28</v>
      </c>
      <c r="B42" s="149"/>
      <c r="C42" s="149"/>
      <c r="D42" s="48" t="s">
        <v>32</v>
      </c>
      <c r="E42" s="49" t="s">
        <v>33</v>
      </c>
      <c r="F42" s="50"/>
      <c r="G42" s="22"/>
      <c r="H42" s="51"/>
      <c r="I42" s="17"/>
      <c r="J42" s="17"/>
    </row>
    <row r="43" spans="1:10" s="56" customFormat="1" ht="16.05" customHeight="1" x14ac:dyDescent="0.3">
      <c r="A43" s="37" t="s">
        <v>58</v>
      </c>
      <c r="B43" s="30"/>
      <c r="C43" s="54" t="s">
        <v>27</v>
      </c>
      <c r="D43" s="138">
        <v>18697</v>
      </c>
      <c r="E43" s="109"/>
      <c r="F43" s="38"/>
      <c r="G43" s="55"/>
    </row>
    <row r="44" spans="1:10" s="56" customFormat="1" ht="16.05" customHeight="1" x14ac:dyDescent="0.3">
      <c r="A44" s="12" t="s">
        <v>13</v>
      </c>
      <c r="B44" s="25"/>
      <c r="C44" s="57" t="s">
        <v>27</v>
      </c>
      <c r="D44" s="111">
        <v>302135</v>
      </c>
      <c r="E44" s="65"/>
      <c r="F44" s="38"/>
      <c r="G44" s="55"/>
    </row>
    <row r="45" spans="1:10" s="56" customFormat="1" ht="16.05" customHeight="1" x14ac:dyDescent="0.3">
      <c r="A45" s="12" t="s">
        <v>31</v>
      </c>
      <c r="B45" s="25"/>
      <c r="C45" s="57" t="s">
        <v>27</v>
      </c>
      <c r="D45" s="111">
        <v>0</v>
      </c>
      <c r="E45" s="65"/>
      <c r="F45" s="38"/>
      <c r="G45" s="55"/>
    </row>
    <row r="46" spans="1:10" s="56" customFormat="1" ht="16.05" customHeight="1" x14ac:dyDescent="0.3">
      <c r="A46" s="12" t="s">
        <v>39</v>
      </c>
      <c r="B46" s="25"/>
      <c r="C46" s="57" t="s">
        <v>27</v>
      </c>
      <c r="D46" s="111">
        <f>14714.54+23230.09+178.08</f>
        <v>38122.710000000006</v>
      </c>
      <c r="E46" s="65"/>
      <c r="F46" s="38"/>
      <c r="G46" s="55"/>
    </row>
    <row r="47" spans="1:10" s="59" customFormat="1" ht="16.05" customHeight="1" x14ac:dyDescent="0.35">
      <c r="A47" s="12" t="s">
        <v>34</v>
      </c>
      <c r="B47" s="25"/>
      <c r="C47" s="57" t="s">
        <v>27</v>
      </c>
      <c r="D47" s="111">
        <f>B5</f>
        <v>5180147.3939999994</v>
      </c>
      <c r="E47" s="65"/>
      <c r="F47" s="39"/>
      <c r="G47" s="58"/>
    </row>
    <row r="48" spans="1:10" s="59" customFormat="1" ht="16.05" customHeight="1" thickBot="1" x14ac:dyDescent="0.4">
      <c r="A48" s="52" t="str">
        <f>A41</f>
        <v>итого расходы</v>
      </c>
      <c r="B48" s="53"/>
      <c r="C48" s="88" t="s">
        <v>27</v>
      </c>
      <c r="D48" s="112"/>
      <c r="E48" s="66">
        <f>E41</f>
        <v>5663950.7719999999</v>
      </c>
      <c r="F48" s="39"/>
      <c r="G48" s="58"/>
    </row>
    <row r="49" spans="1:10" s="62" customFormat="1" ht="16.05" customHeight="1" thickBot="1" x14ac:dyDescent="0.35">
      <c r="A49" s="89" t="s">
        <v>15</v>
      </c>
      <c r="B49" s="90"/>
      <c r="C49" s="91" t="s">
        <v>27</v>
      </c>
      <c r="D49" s="113"/>
      <c r="E49" s="92">
        <f>D43+D44+D45+D46+D47-E48</f>
        <v>-124848.66800000053</v>
      </c>
      <c r="F49" s="40"/>
      <c r="G49" s="60"/>
      <c r="H49" s="61"/>
      <c r="I49" s="61"/>
      <c r="J49" s="61"/>
    </row>
    <row r="50" spans="1:10" s="20" customFormat="1" x14ac:dyDescent="0.3">
      <c r="A50" s="145" t="s">
        <v>57</v>
      </c>
      <c r="B50" s="146"/>
      <c r="C50" s="146"/>
      <c r="D50" s="146"/>
      <c r="E50" s="147"/>
      <c r="F50" s="41"/>
      <c r="G50" s="3"/>
      <c r="H50" s="3"/>
      <c r="I50" s="2"/>
      <c r="J50" s="2"/>
    </row>
    <row r="51" spans="1:10" s="47" customFormat="1" x14ac:dyDescent="0.3">
      <c r="A51" s="31" t="s">
        <v>25</v>
      </c>
      <c r="B51" s="143" t="s">
        <v>40</v>
      </c>
      <c r="C51" s="143" t="s">
        <v>30</v>
      </c>
      <c r="D51" s="150"/>
      <c r="E51" s="151"/>
      <c r="F51" s="3"/>
      <c r="G51" s="3"/>
      <c r="H51" s="3"/>
      <c r="I51" s="2"/>
      <c r="J51" s="2"/>
    </row>
    <row r="52" spans="1:10" s="47" customFormat="1" ht="62.4" x14ac:dyDescent="0.3">
      <c r="A52" s="9"/>
      <c r="B52" s="144"/>
      <c r="C52" s="110" t="s">
        <v>41</v>
      </c>
      <c r="D52" s="110" t="s">
        <v>42</v>
      </c>
      <c r="E52" s="71" t="s">
        <v>35</v>
      </c>
      <c r="F52" s="3"/>
      <c r="G52" s="3"/>
      <c r="H52" s="3"/>
      <c r="I52" s="2"/>
      <c r="J52" s="2"/>
    </row>
    <row r="53" spans="1:10" s="20" customFormat="1" x14ac:dyDescent="0.3">
      <c r="A53" s="19" t="s">
        <v>48</v>
      </c>
      <c r="B53" s="63">
        <v>4331138</v>
      </c>
      <c r="C53" s="63">
        <v>4331161</v>
      </c>
      <c r="D53" s="63"/>
      <c r="E53" s="64"/>
      <c r="F53" s="42"/>
      <c r="G53" s="3"/>
      <c r="H53" s="3"/>
      <c r="I53" s="2"/>
      <c r="J53" s="2"/>
    </row>
    <row r="54" spans="1:10" s="20" customFormat="1" x14ac:dyDescent="0.3">
      <c r="A54" s="19" t="s">
        <v>49</v>
      </c>
      <c r="B54" s="63">
        <v>1948625</v>
      </c>
      <c r="C54" s="63">
        <v>1874914</v>
      </c>
      <c r="D54" s="63">
        <v>172275</v>
      </c>
      <c r="E54" s="64">
        <v>1274</v>
      </c>
      <c r="F54" s="42"/>
      <c r="G54" s="3"/>
      <c r="H54" s="3"/>
      <c r="I54" s="2"/>
      <c r="J54" s="2"/>
    </row>
    <row r="55" spans="1:10" s="20" customFormat="1" x14ac:dyDescent="0.3">
      <c r="A55" s="19" t="s">
        <v>43</v>
      </c>
      <c r="B55" s="63">
        <v>443586</v>
      </c>
      <c r="C55" s="63">
        <v>433488</v>
      </c>
      <c r="D55" s="63">
        <v>22620</v>
      </c>
      <c r="E55" s="64">
        <v>1458</v>
      </c>
      <c r="F55" s="42"/>
      <c r="G55" s="3"/>
      <c r="H55" s="3"/>
      <c r="I55" s="2"/>
      <c r="J55" s="2"/>
    </row>
    <row r="56" spans="1:10" s="20" customFormat="1" x14ac:dyDescent="0.3">
      <c r="A56" s="19" t="s">
        <v>44</v>
      </c>
      <c r="B56" s="63">
        <v>812174</v>
      </c>
      <c r="C56" s="63">
        <v>786716</v>
      </c>
      <c r="D56" s="63">
        <v>52369</v>
      </c>
      <c r="E56" s="64">
        <v>3603</v>
      </c>
      <c r="F56" s="42"/>
      <c r="G56" s="3"/>
      <c r="H56" s="3"/>
      <c r="I56" s="2"/>
      <c r="J56" s="2"/>
    </row>
    <row r="57" spans="1:10" s="20" customFormat="1" x14ac:dyDescent="0.3">
      <c r="A57" s="19" t="s">
        <v>45</v>
      </c>
      <c r="B57" s="63">
        <v>1795475</v>
      </c>
      <c r="C57" s="63">
        <v>1517793</v>
      </c>
      <c r="D57" s="63">
        <v>348234</v>
      </c>
      <c r="E57" s="64">
        <f>1122+793</f>
        <v>1915</v>
      </c>
      <c r="F57" s="42"/>
      <c r="G57" s="3"/>
      <c r="H57" s="3"/>
      <c r="I57" s="2"/>
      <c r="J57" s="2"/>
    </row>
    <row r="58" spans="1:10" s="20" customFormat="1" ht="16.2" thickBot="1" x14ac:dyDescent="0.35">
      <c r="A58" s="99" t="s">
        <v>50</v>
      </c>
      <c r="B58" s="100">
        <v>657693</v>
      </c>
      <c r="C58" s="100">
        <v>657694</v>
      </c>
      <c r="D58" s="100"/>
      <c r="E58" s="101"/>
      <c r="F58" s="42"/>
      <c r="G58" s="3"/>
      <c r="H58" s="3"/>
      <c r="I58" s="2"/>
      <c r="J58" s="2"/>
    </row>
    <row r="59" spans="1:10" s="20" customFormat="1" ht="16.2" thickBot="1" x14ac:dyDescent="0.35">
      <c r="A59" s="15" t="s">
        <v>26</v>
      </c>
      <c r="B59" s="69">
        <f>SUM(B53:B58)</f>
        <v>9988691</v>
      </c>
      <c r="C59" s="69">
        <f>SUM(C53:C58)</f>
        <v>9601766</v>
      </c>
      <c r="D59" s="69">
        <f>SUM(D53:D58)</f>
        <v>595498</v>
      </c>
      <c r="E59" s="70">
        <f>SUM(E53:E57)</f>
        <v>8250</v>
      </c>
      <c r="F59" s="38"/>
    </row>
    <row r="60" spans="1:10" s="56" customFormat="1" ht="16.2" thickBot="1" x14ac:dyDescent="0.35">
      <c r="A60" s="93" t="s">
        <v>46</v>
      </c>
      <c r="B60" s="94"/>
      <c r="C60" s="94"/>
      <c r="D60" s="94">
        <f>B54+B55+B56+B57-C54-C55-C56-C57-D54-D55-D56-D57-E57-E54-E55-E56</f>
        <v>-216799</v>
      </c>
      <c r="E60" s="95"/>
      <c r="F60" s="108"/>
    </row>
    <row r="61" spans="1:10" s="131" customFormat="1" ht="16.2" x14ac:dyDescent="0.3">
      <c r="A61" s="141" t="s">
        <v>75</v>
      </c>
      <c r="B61" s="142"/>
      <c r="C61" s="142"/>
      <c r="D61" s="38" t="s">
        <v>76</v>
      </c>
      <c r="E61" s="127">
        <v>10249.6</v>
      </c>
      <c r="F61" s="128"/>
      <c r="G61" s="129"/>
      <c r="H61" s="130"/>
      <c r="I61" s="130"/>
    </row>
    <row r="62" spans="1:10" s="131" customFormat="1" ht="16.2" x14ac:dyDescent="0.3">
      <c r="A62" s="141" t="s">
        <v>77</v>
      </c>
      <c r="B62" s="142"/>
      <c r="C62" s="142"/>
      <c r="D62" s="38" t="s">
        <v>76</v>
      </c>
      <c r="E62" s="127">
        <v>8858.0499999999993</v>
      </c>
      <c r="F62" s="128"/>
      <c r="G62" s="129"/>
      <c r="H62" s="130"/>
      <c r="I62" s="130"/>
    </row>
    <row r="63" spans="1:10" s="131" customFormat="1" ht="16.2" x14ac:dyDescent="0.3">
      <c r="A63" s="39" t="s">
        <v>78</v>
      </c>
      <c r="B63" s="132"/>
      <c r="C63" s="132"/>
      <c r="D63" s="38" t="s">
        <v>76</v>
      </c>
      <c r="E63" s="127">
        <v>0</v>
      </c>
      <c r="F63" s="128"/>
      <c r="G63" s="129"/>
      <c r="H63" s="130"/>
      <c r="I63" s="130"/>
    </row>
    <row r="64" spans="1:10" s="131" customFormat="1" ht="16.2" x14ac:dyDescent="0.3">
      <c r="A64" s="133" t="s">
        <v>79</v>
      </c>
      <c r="B64" s="134"/>
      <c r="C64" s="134"/>
      <c r="D64" s="135" t="s">
        <v>76</v>
      </c>
      <c r="E64" s="136">
        <f>E62-E63</f>
        <v>8858.0499999999993</v>
      </c>
      <c r="F64" s="128"/>
      <c r="G64" s="129"/>
      <c r="H64" s="130"/>
      <c r="I64" s="130"/>
    </row>
    <row r="65" spans="1:8" s="1" customFormat="1" x14ac:dyDescent="0.3">
      <c r="A65" s="16" t="s">
        <v>9</v>
      </c>
      <c r="B65" s="7"/>
      <c r="C65" s="7"/>
      <c r="D65" s="7"/>
      <c r="E65" s="7"/>
      <c r="F65" s="7"/>
      <c r="G65" s="20"/>
      <c r="H65" s="20"/>
    </row>
    <row r="66" spans="1:8" s="1" customFormat="1" x14ac:dyDescent="0.3">
      <c r="A66" s="16"/>
      <c r="B66" s="7"/>
      <c r="C66" s="7"/>
      <c r="D66" s="7"/>
      <c r="E66" s="7"/>
      <c r="F66" s="7"/>
      <c r="G66" s="20"/>
      <c r="H66" s="20"/>
    </row>
  </sheetData>
  <mergeCells count="6">
    <mergeCell ref="A62:C62"/>
    <mergeCell ref="B51:B52"/>
    <mergeCell ref="A50:E50"/>
    <mergeCell ref="A42:C42"/>
    <mergeCell ref="C51:E51"/>
    <mergeCell ref="A61:C61"/>
  </mergeCells>
  <pageMargins left="0.51181102362204722" right="0.19685039370078741" top="0.19685039370078741" bottom="0.19685039370078741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2021-02-25T07:45:32Z</cp:lastPrinted>
  <dcterms:created xsi:type="dcterms:W3CDTF">2016-04-22T06:39:22Z</dcterms:created>
  <dcterms:modified xsi:type="dcterms:W3CDTF">2021-03-16T05:52:14Z</dcterms:modified>
</cp:coreProperties>
</file>