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51" i="1" l="1"/>
  <c r="D37" i="1" l="1"/>
  <c r="E25" i="1" l="1"/>
  <c r="E20" i="1" l="1"/>
  <c r="E19" i="1" s="1"/>
  <c r="B5" i="1" l="1"/>
  <c r="D35" i="1" l="1"/>
  <c r="E50" i="1" l="1"/>
  <c r="D50" i="1"/>
  <c r="E31" i="1" s="1"/>
  <c r="D31" i="1" s="1"/>
  <c r="C50" i="1"/>
  <c r="B50" i="1"/>
  <c r="D12" i="1" l="1"/>
  <c r="D14" i="1" l="1"/>
  <c r="E55" i="1" l="1"/>
  <c r="D17" i="1" l="1"/>
  <c r="C39" i="1"/>
  <c r="A39" i="1" l="1"/>
  <c r="E18" i="1" l="1"/>
  <c r="D11" i="1" l="1"/>
  <c r="D19" i="1"/>
  <c r="E16" i="1"/>
  <c r="D13" i="1"/>
  <c r="D10" i="1"/>
  <c r="D9" i="1" s="1"/>
  <c r="E8" i="1"/>
  <c r="D15" i="1"/>
  <c r="D38" i="1"/>
  <c r="D32" i="1" l="1"/>
  <c r="E9" i="1" l="1"/>
  <c r="E32" i="1" s="1"/>
  <c r="E39" i="1" s="1"/>
  <c r="D40" i="1" s="1"/>
</calcChain>
</file>

<file path=xl/sharedStrings.xml><?xml version="1.0" encoding="utf-8"?>
<sst xmlns="http://schemas.openxmlformats.org/spreadsheetml/2006/main" count="115" uniqueCount="79">
  <si>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</si>
  <si>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</si>
  <si>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</si>
  <si>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</si>
  <si>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</si>
  <si>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</si>
  <si>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</si>
  <si>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</si>
  <si>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</si>
  <si>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</si>
  <si>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</si>
  <si>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</si>
  <si>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</si>
  <si>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</si>
  <si>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д.20/1</t>
  </si>
  <si>
    <t>Остаток средств на конец периода (+ есть средства, -задолженность)</t>
  </si>
  <si>
    <t>июль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</si>
  <si>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</si>
  <si>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</si>
  <si>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 руб</t>
  </si>
  <si>
    <t>Кол-во месяцев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</si>
  <si>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</si>
  <si>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</si>
  <si>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</si>
  <si>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</si>
  <si>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</si>
  <si>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</si>
  <si>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</si>
  <si>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</si>
  <si>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</si>
  <si>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</si>
  <si>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</si>
  <si>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Получено средств от сдачи металлолома</t>
  </si>
  <si>
    <t>прочим потребит. и на производ. нужды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</si>
  <si>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</si>
  <si>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</si>
  <si>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</si>
  <si>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</si>
  <si>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</si>
  <si>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</si>
  <si>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</si>
  <si>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</si>
  <si>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</si>
  <si>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Израсходовано на капремонт со спецсчета в 2018 г (капитальный ремонт кровли)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</si>
  <si>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</si>
  <si>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</si>
  <si>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</si>
  <si>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</si>
  <si>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5.Абонплата по услуге Видеоконтроль</t>
  </si>
  <si>
    <t>6. Обслуживание спецсчета</t>
  </si>
  <si>
    <t>7.Работы по ремонту общедомового имущества всего, в т.ч.</t>
  </si>
  <si>
    <t>8. Расходы на коммун.услуги в целях содержания общего имущества дома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</si>
  <si>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</si>
  <si>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сентябрь</t>
  </si>
  <si>
    <t>*электроизмерительные работы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</si>
  <si>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</si>
  <si>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</si>
  <si>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замена основных канатов лифта п.2</t>
  </si>
  <si>
    <t>март</t>
  </si>
  <si>
    <t>май</t>
  </si>
  <si>
    <t>работы на общедомовой системе электроснабжения п.3,6</t>
  </si>
  <si>
    <t>*дератизация,дезинсекция мест общего пользования</t>
  </si>
  <si>
    <t>устройство ограждения придомовой территории</t>
  </si>
  <si>
    <t>июнь</t>
  </si>
  <si>
    <t>метрологическое обслуживание средств измерения</t>
  </si>
  <si>
    <t>подготовка к отопительному сезону</t>
  </si>
  <si>
    <t>в теч.года</t>
  </si>
  <si>
    <t>работы на общедомовой системе ГВС кв.178,182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</si>
  <si>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</si>
  <si>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</si>
  <si>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</si>
  <si>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ноябрь</t>
  </si>
  <si>
    <t>дезинфекция заключительная (коронавирус) по предписанию Роспотребнадзора п.3,1,6</t>
  </si>
  <si>
    <t>ремонт и обследование лифтов п.1,2,3</t>
  </si>
  <si>
    <t>работы на общедомовой системе канализации кв.16,52,81</t>
  </si>
  <si>
    <t>ремонт и восстановление кровли балконных козырьков кв.128,36,65,67,68</t>
  </si>
  <si>
    <t>июнь,нояб</t>
  </si>
  <si>
    <t>декабрь</t>
  </si>
  <si>
    <t>установка пластиковых окон в п.4,5,6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</si>
</sst>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15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0" fillId="0" borderId="0" xfId="0" applyFont="1" applyFill="1"/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1" fontId="5" fillId="0" borderId="1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1" fillId="0" borderId="0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0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65" fontId="3" fillId="0" borderId="13" xfId="1" applyNumberFormat="1" applyFont="1" applyFill="1" applyBorder="1" applyAlignment="1">
      <alignment vertical="top"/>
    </xf>
    <xf numFmtId="165" fontId="3" fillId="0" borderId="14" xfId="1" applyNumberFormat="1" applyFont="1" applyFill="1" applyBorder="1" applyAlignment="1">
      <alignment vertical="top"/>
    </xf>
    <xf numFmtId="165" fontId="4" fillId="0" borderId="11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0" fillId="0" borderId="0" xfId="0" applyFont="1" applyFill="1" applyBorder="1"/>
    <xf numFmtId="0" fontId="7" fillId="2" borderId="21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165" fontId="7" fillId="2" borderId="4" xfId="1" applyNumberFormat="1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1" fontId="4" fillId="2" borderId="13" xfId="0" applyNumberFormat="1" applyFont="1" applyFill="1" applyBorder="1" applyAlignment="1">
      <alignment vertical="top" wrapText="1"/>
    </xf>
    <xf numFmtId="1" fontId="4" fillId="2" borderId="13" xfId="0" applyNumberFormat="1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4" xfId="1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165" fontId="5" fillId="0" borderId="23" xfId="1" applyNumberFormat="1" applyFont="1" applyFill="1" applyBorder="1" applyAlignment="1">
      <alignment vertical="top"/>
    </xf>
    <xf numFmtId="165" fontId="5" fillId="0" borderId="24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1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 wrapText="1"/>
    </xf>
    <xf numFmtId="165" fontId="5" fillId="0" borderId="17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5" fillId="0" borderId="16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7" fillId="0" borderId="0" xfId="0" applyFont="1" applyFill="1" applyAlignment="1">
      <alignment vertical="top" wrapText="1"/>
    </xf>
    <xf numFmtId="0" fontId="11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17" zoomScale="75" zoomScaleNormal="75" workbookViewId="0">
      <selection activeCell="A30" sqref="A30:XFD30"/>
    </sheetView>
  </sheetViews>
  <sheetFormatPr defaultRowHeight="15.6" x14ac:dyDescent="0.3"/>
  <cols>
    <col min="1" max="1" width="81.44140625" style="7" customWidth="1"/>
    <col min="2" max="3" width="13.6640625" style="7" customWidth="1"/>
    <col min="4" max="4" width="14" style="7" customWidth="1"/>
    <col min="5" max="5" width="14.44140625" style="7" customWidth="1"/>
    <col min="6" max="6" width="16" style="3" bestFit="1" customWidth="1"/>
    <col min="7" max="7" width="9.109375" style="17"/>
  </cols>
  <sheetData>
    <row r="1" spans="1:10" s="21" customFormat="1" ht="31.2" x14ac:dyDescent="0.3">
      <c r="A1" s="38" t="s">
        <v>10</v>
      </c>
      <c r="B1" s="7"/>
      <c r="C1" s="7">
        <v>2020</v>
      </c>
      <c r="D1" s="39" t="s">
        <v>20</v>
      </c>
      <c r="E1" s="39">
        <v>12</v>
      </c>
      <c r="F1" s="3"/>
      <c r="G1" s="17"/>
    </row>
    <row r="2" spans="1:10" s="21" customFormat="1" x14ac:dyDescent="0.3">
      <c r="A2" s="40" t="s">
        <v>14</v>
      </c>
      <c r="B2" s="7"/>
      <c r="C2" s="7"/>
      <c r="D2" s="7"/>
      <c r="E2" s="7"/>
      <c r="F2" s="3"/>
      <c r="G2" s="17"/>
    </row>
    <row r="3" spans="1:10" s="21" customFormat="1" x14ac:dyDescent="0.3">
      <c r="A3" s="7" t="s">
        <v>23</v>
      </c>
      <c r="B3" s="7">
        <v>13749.7</v>
      </c>
      <c r="C3" s="7"/>
      <c r="D3" s="7"/>
      <c r="E3" s="53"/>
      <c r="F3" s="3"/>
      <c r="G3" s="17"/>
    </row>
    <row r="4" spans="1:10" s="21" customFormat="1" x14ac:dyDescent="0.3">
      <c r="A4" s="7" t="s">
        <v>0</v>
      </c>
      <c r="B4" s="8">
        <v>17.79</v>
      </c>
      <c r="C4" s="8">
        <v>17.850000000000001</v>
      </c>
      <c r="D4" s="8"/>
      <c r="E4" s="7"/>
      <c r="F4" s="3"/>
      <c r="G4" s="17"/>
    </row>
    <row r="5" spans="1:10" s="21" customFormat="1" x14ac:dyDescent="0.3">
      <c r="A5" s="7" t="s">
        <v>19</v>
      </c>
      <c r="B5" s="124">
        <f>B3*B4*6+B3*C4*(E1-6)</f>
        <v>2940235.8480000002</v>
      </c>
      <c r="C5" s="41"/>
      <c r="D5" s="41"/>
      <c r="E5" s="7"/>
      <c r="F5" s="41"/>
      <c r="G5" s="7"/>
    </row>
    <row r="6" spans="1:10" s="21" customFormat="1" ht="16.2" thickBot="1" x14ac:dyDescent="0.35">
      <c r="A6" s="7" t="s">
        <v>1</v>
      </c>
      <c r="B6" s="7">
        <v>100</v>
      </c>
      <c r="C6" s="7"/>
      <c r="D6" s="7"/>
      <c r="E6" s="7"/>
      <c r="F6" s="41"/>
      <c r="G6" s="17"/>
    </row>
    <row r="7" spans="1:10" s="22" customFormat="1" ht="62.4" x14ac:dyDescent="0.3">
      <c r="A7" s="4" t="s">
        <v>2</v>
      </c>
      <c r="B7" s="6" t="s">
        <v>11</v>
      </c>
      <c r="C7" s="6" t="s">
        <v>17</v>
      </c>
      <c r="D7" s="6" t="s">
        <v>21</v>
      </c>
      <c r="E7" s="5" t="s">
        <v>18</v>
      </c>
      <c r="F7" s="9"/>
      <c r="G7" s="18"/>
    </row>
    <row r="8" spans="1:10" s="21" customFormat="1" x14ac:dyDescent="0.3">
      <c r="A8" s="10" t="s">
        <v>3</v>
      </c>
      <c r="B8" s="14" t="s">
        <v>12</v>
      </c>
      <c r="C8" s="105" t="s">
        <v>22</v>
      </c>
      <c r="D8" s="11">
        <v>1.06</v>
      </c>
      <c r="E8" s="76">
        <f>D8*B3*E1</f>
        <v>174896.18400000001</v>
      </c>
      <c r="F8" s="3"/>
      <c r="G8" s="17"/>
    </row>
    <row r="9" spans="1:10" s="21" customFormat="1" ht="46.8" x14ac:dyDescent="0.3">
      <c r="A9" s="10" t="s">
        <v>4</v>
      </c>
      <c r="B9" s="14" t="s">
        <v>12</v>
      </c>
      <c r="C9" s="105" t="s">
        <v>22</v>
      </c>
      <c r="D9" s="11">
        <f>6.2+D10+D11+D12+D13+D14</f>
        <v>8.12971979994715</v>
      </c>
      <c r="E9" s="76">
        <f>D9*E1*B3</f>
        <v>1341374.5</v>
      </c>
      <c r="F9" s="3"/>
      <c r="G9" s="17"/>
    </row>
    <row r="10" spans="1:10" s="21" customFormat="1" x14ac:dyDescent="0.3">
      <c r="A10" s="13" t="s">
        <v>5</v>
      </c>
      <c r="B10" s="14"/>
      <c r="C10" s="105" t="s">
        <v>22</v>
      </c>
      <c r="D10" s="11">
        <f>E10/E1/B3</f>
        <v>3.2727986792439108E-2</v>
      </c>
      <c r="E10" s="76">
        <v>5400</v>
      </c>
      <c r="F10" s="3"/>
      <c r="G10" s="17"/>
    </row>
    <row r="11" spans="1:10" s="21" customFormat="1" x14ac:dyDescent="0.3">
      <c r="A11" s="13" t="s">
        <v>6</v>
      </c>
      <c r="B11" s="14"/>
      <c r="C11" s="105" t="s">
        <v>22</v>
      </c>
      <c r="D11" s="11">
        <f>E11/E1/B3</f>
        <v>9.9777934548875E-2</v>
      </c>
      <c r="E11" s="76">
        <v>16463</v>
      </c>
      <c r="F11" s="3"/>
      <c r="G11" s="17"/>
    </row>
    <row r="12" spans="1:10" s="21" customFormat="1" x14ac:dyDescent="0.3">
      <c r="A12" s="13" t="s">
        <v>54</v>
      </c>
      <c r="B12" s="14"/>
      <c r="C12" s="111" t="s">
        <v>22</v>
      </c>
      <c r="D12" s="11">
        <f>E12/E1/B3</f>
        <v>0</v>
      </c>
      <c r="E12" s="76"/>
      <c r="F12" s="3"/>
      <c r="G12" s="17"/>
    </row>
    <row r="13" spans="1:10" s="21" customFormat="1" x14ac:dyDescent="0.3">
      <c r="A13" s="13" t="s">
        <v>7</v>
      </c>
      <c r="B13" s="14"/>
      <c r="C13" s="105" t="s">
        <v>22</v>
      </c>
      <c r="D13" s="11">
        <f>E13/B3/E1</f>
        <v>1.7445471537560817</v>
      </c>
      <c r="E13" s="76">
        <v>287844</v>
      </c>
      <c r="F13" s="3"/>
      <c r="G13" s="17"/>
    </row>
    <row r="14" spans="1:10" s="110" customFormat="1" x14ac:dyDescent="0.3">
      <c r="A14" s="13" t="s">
        <v>61</v>
      </c>
      <c r="B14" s="83"/>
      <c r="C14" s="109" t="s">
        <v>22</v>
      </c>
      <c r="D14" s="11">
        <f>E14/B3/E1</f>
        <v>5.26667248497543E-2</v>
      </c>
      <c r="E14" s="76">
        <f>0.05*E1*B3+440</f>
        <v>8689.8200000000015</v>
      </c>
      <c r="F14" s="15"/>
      <c r="G14" s="15"/>
      <c r="H14" s="49"/>
      <c r="I14" s="85"/>
      <c r="J14" s="85"/>
    </row>
    <row r="15" spans="1:10" s="21" customFormat="1" ht="46.8" x14ac:dyDescent="0.3">
      <c r="A15" s="10" t="s">
        <v>52</v>
      </c>
      <c r="B15" s="14" t="s">
        <v>12</v>
      </c>
      <c r="C15" s="105" t="s">
        <v>22</v>
      </c>
      <c r="D15" s="11">
        <f>E15/E1/B3</f>
        <v>4.6209008196542465</v>
      </c>
      <c r="E15" s="76">
        <f>17600*E1*3.61</f>
        <v>762432</v>
      </c>
      <c r="F15" s="3"/>
      <c r="G15" s="17"/>
    </row>
    <row r="16" spans="1:10" s="21" customFormat="1" ht="31.2" x14ac:dyDescent="0.3">
      <c r="A16" s="10" t="s">
        <v>47</v>
      </c>
      <c r="B16" s="14" t="s">
        <v>12</v>
      </c>
      <c r="C16" s="105" t="s">
        <v>22</v>
      </c>
      <c r="D16" s="11">
        <v>0.51</v>
      </c>
      <c r="E16" s="76">
        <f>D16*E1*B3</f>
        <v>84148.164000000004</v>
      </c>
      <c r="F16" s="3"/>
      <c r="G16" s="17"/>
    </row>
    <row r="17" spans="1:10" s="21" customFormat="1" x14ac:dyDescent="0.3">
      <c r="A17" s="14" t="s">
        <v>48</v>
      </c>
      <c r="B17" s="14"/>
      <c r="C17" s="105" t="s">
        <v>22</v>
      </c>
      <c r="D17" s="11">
        <f>E17/E1/B3</f>
        <v>6.9819705157203427E-2</v>
      </c>
      <c r="E17" s="76">
        <v>11520</v>
      </c>
      <c r="F17" s="7"/>
      <c r="G17" s="3"/>
    </row>
    <row r="18" spans="1:10" s="21" customFormat="1" ht="16.05" customHeight="1" thickBot="1" x14ac:dyDescent="0.35">
      <c r="A18" s="28" t="s">
        <v>49</v>
      </c>
      <c r="B18" s="29" t="s">
        <v>12</v>
      </c>
      <c r="C18" s="30" t="s">
        <v>22</v>
      </c>
      <c r="D18" s="16">
        <v>0.2</v>
      </c>
      <c r="E18" s="82">
        <f>D18*E1*B3</f>
        <v>32999.280000000006</v>
      </c>
      <c r="F18" s="3"/>
      <c r="G18" s="17"/>
    </row>
    <row r="19" spans="1:10" s="21" customFormat="1" ht="16.05" customHeight="1" x14ac:dyDescent="0.3">
      <c r="A19" s="34" t="s">
        <v>50</v>
      </c>
      <c r="B19" s="35"/>
      <c r="C19" s="35"/>
      <c r="D19" s="36">
        <f>E19/E1/B3</f>
        <v>4.0273764154854286</v>
      </c>
      <c r="E19" s="77">
        <f>E20+E21+E30+E22+E23+E24+E25+E26+E27+E28+E29</f>
        <v>664502.61</v>
      </c>
      <c r="F19" s="3"/>
      <c r="G19" s="17"/>
    </row>
    <row r="20" spans="1:10" s="54" customFormat="1" ht="16.05" customHeight="1" x14ac:dyDescent="0.3">
      <c r="A20" s="10" t="s">
        <v>74</v>
      </c>
      <c r="B20" s="14" t="s">
        <v>66</v>
      </c>
      <c r="C20" s="70" t="s">
        <v>22</v>
      </c>
      <c r="D20" s="12"/>
      <c r="E20" s="76">
        <f>2269.93+2042.35+1283.46</f>
        <v>5595.74</v>
      </c>
      <c r="F20" s="3"/>
      <c r="G20" s="17"/>
    </row>
    <row r="21" spans="1:10" s="23" customFormat="1" ht="16.05" customHeight="1" x14ac:dyDescent="0.3">
      <c r="A21" s="10" t="s">
        <v>57</v>
      </c>
      <c r="B21" s="14" t="s">
        <v>58</v>
      </c>
      <c r="C21" s="70" t="s">
        <v>22</v>
      </c>
      <c r="D21" s="12"/>
      <c r="E21" s="76">
        <v>13103.84</v>
      </c>
      <c r="F21" s="42"/>
      <c r="G21" s="19"/>
    </row>
    <row r="22" spans="1:10" s="54" customFormat="1" ht="16.05" customHeight="1" x14ac:dyDescent="0.3">
      <c r="A22" s="10" t="s">
        <v>60</v>
      </c>
      <c r="B22" s="14" t="s">
        <v>59</v>
      </c>
      <c r="C22" s="70" t="s">
        <v>22</v>
      </c>
      <c r="D22" s="12"/>
      <c r="E22" s="76">
        <v>4597.46</v>
      </c>
      <c r="F22" s="3"/>
      <c r="G22" s="17"/>
    </row>
    <row r="23" spans="1:10" s="54" customFormat="1" ht="16.05" customHeight="1" x14ac:dyDescent="0.3">
      <c r="A23" s="10" t="s">
        <v>62</v>
      </c>
      <c r="B23" s="14" t="s">
        <v>63</v>
      </c>
      <c r="C23" s="70" t="s">
        <v>22</v>
      </c>
      <c r="D23" s="12"/>
      <c r="E23" s="76">
        <v>211980.3</v>
      </c>
      <c r="F23" s="3"/>
      <c r="G23" s="17"/>
    </row>
    <row r="24" spans="1:10" s="54" customFormat="1" ht="16.05" customHeight="1" x14ac:dyDescent="0.3">
      <c r="A24" s="10" t="s">
        <v>64</v>
      </c>
      <c r="B24" s="14" t="s">
        <v>63</v>
      </c>
      <c r="C24" s="70" t="s">
        <v>22</v>
      </c>
      <c r="D24" s="12"/>
      <c r="E24" s="76">
        <v>1940</v>
      </c>
      <c r="F24" s="3"/>
      <c r="G24" s="17"/>
    </row>
    <row r="25" spans="1:10" s="54" customFormat="1" ht="16.05" customHeight="1" x14ac:dyDescent="0.3">
      <c r="A25" s="10" t="s">
        <v>75</v>
      </c>
      <c r="B25" s="14" t="s">
        <v>76</v>
      </c>
      <c r="C25" s="70" t="s">
        <v>22</v>
      </c>
      <c r="D25" s="12"/>
      <c r="E25" s="76">
        <f>40300+3330</f>
        <v>43630</v>
      </c>
      <c r="F25" s="3"/>
      <c r="G25" s="17"/>
    </row>
    <row r="26" spans="1:10" s="54" customFormat="1" ht="16.05" customHeight="1" x14ac:dyDescent="0.3">
      <c r="A26" s="10" t="s">
        <v>65</v>
      </c>
      <c r="B26" s="14" t="s">
        <v>16</v>
      </c>
      <c r="C26" s="70" t="s">
        <v>22</v>
      </c>
      <c r="D26" s="11"/>
      <c r="E26" s="76">
        <v>6564.58</v>
      </c>
      <c r="F26" s="3"/>
      <c r="G26" s="17"/>
    </row>
    <row r="27" spans="1:10" s="86" customFormat="1" ht="16.05" customHeight="1" x14ac:dyDescent="0.3">
      <c r="A27" s="10" t="s">
        <v>67</v>
      </c>
      <c r="B27" s="14" t="s">
        <v>53</v>
      </c>
      <c r="C27" s="70" t="s">
        <v>22</v>
      </c>
      <c r="D27" s="12"/>
      <c r="E27" s="76">
        <v>882.36</v>
      </c>
      <c r="F27" s="15"/>
      <c r="G27" s="84"/>
      <c r="H27" s="85"/>
      <c r="I27" s="85"/>
      <c r="J27" s="85"/>
    </row>
    <row r="28" spans="1:10" s="54" customFormat="1" ht="16.05" customHeight="1" x14ac:dyDescent="0.3">
      <c r="A28" s="10" t="s">
        <v>78</v>
      </c>
      <c r="B28" s="14" t="s">
        <v>77</v>
      </c>
      <c r="C28" s="121" t="s">
        <v>22</v>
      </c>
      <c r="D28" s="12"/>
      <c r="E28" s="76">
        <v>308308.33</v>
      </c>
      <c r="F28" s="3"/>
      <c r="G28" s="17"/>
    </row>
    <row r="29" spans="1:10" s="86" customFormat="1" ht="16.05" customHeight="1" x14ac:dyDescent="0.3">
      <c r="A29" s="10" t="s">
        <v>73</v>
      </c>
      <c r="B29" s="29" t="s">
        <v>71</v>
      </c>
      <c r="C29" s="30" t="s">
        <v>22</v>
      </c>
      <c r="D29" s="112"/>
      <c r="E29" s="82">
        <v>36000</v>
      </c>
      <c r="F29" s="15"/>
      <c r="G29" s="84"/>
      <c r="H29" s="85"/>
      <c r="I29" s="85"/>
      <c r="J29" s="85"/>
    </row>
    <row r="30" spans="1:10" s="54" customFormat="1" ht="16.05" customHeight="1" thickBot="1" x14ac:dyDescent="0.35">
      <c r="A30" s="119" t="s">
        <v>72</v>
      </c>
      <c r="B30" s="14" t="s">
        <v>66</v>
      </c>
      <c r="C30" s="70" t="s">
        <v>22</v>
      </c>
      <c r="D30" s="12"/>
      <c r="E30" s="76">
        <v>31900</v>
      </c>
      <c r="F30" s="3"/>
      <c r="G30" s="17"/>
    </row>
    <row r="31" spans="1:10" s="21" customFormat="1" ht="16.05" customHeight="1" thickBot="1" x14ac:dyDescent="0.35">
      <c r="A31" s="113" t="s">
        <v>51</v>
      </c>
      <c r="B31" s="114"/>
      <c r="C31" s="114" t="s">
        <v>22</v>
      </c>
      <c r="D31" s="115">
        <f>E31/E1/B3</f>
        <v>1.0430469998133292</v>
      </c>
      <c r="E31" s="116">
        <f>D50+D51</f>
        <v>172099</v>
      </c>
      <c r="F31" s="43"/>
      <c r="G31" s="20"/>
    </row>
    <row r="32" spans="1:10" s="26" customFormat="1" ht="16.05" customHeight="1" thickBot="1" x14ac:dyDescent="0.35">
      <c r="A32" s="92" t="s">
        <v>8</v>
      </c>
      <c r="B32" s="93"/>
      <c r="C32" s="94"/>
      <c r="D32" s="95">
        <f>D8+D9+D15+D16+D17+D18+D19+D31</f>
        <v>19.660863740057355</v>
      </c>
      <c r="E32" s="96">
        <f>E8+E9+E15+E16+E17+E18+E19+E31</f>
        <v>3243971.7379999994</v>
      </c>
      <c r="F32" s="120"/>
      <c r="G32" s="33"/>
      <c r="H32" s="57"/>
      <c r="I32" s="25"/>
      <c r="J32" s="25"/>
    </row>
    <row r="33" spans="1:10" s="62" customFormat="1" ht="16.05" customHeight="1" thickBot="1" x14ac:dyDescent="0.35">
      <c r="A33" s="132" t="s">
        <v>27</v>
      </c>
      <c r="B33" s="133"/>
      <c r="C33" s="133"/>
      <c r="D33" s="55" t="s">
        <v>29</v>
      </c>
      <c r="E33" s="56" t="s">
        <v>30</v>
      </c>
      <c r="F33" s="45"/>
      <c r="G33" s="61"/>
    </row>
    <row r="34" spans="1:10" s="62" customFormat="1" ht="16.05" customHeight="1" x14ac:dyDescent="0.3">
      <c r="A34" s="44" t="s">
        <v>56</v>
      </c>
      <c r="B34" s="31"/>
      <c r="C34" s="60" t="s">
        <v>26</v>
      </c>
      <c r="D34" s="122">
        <v>231088</v>
      </c>
      <c r="E34" s="117"/>
      <c r="F34" s="45"/>
      <c r="G34" s="61"/>
    </row>
    <row r="35" spans="1:10" s="62" customFormat="1" ht="16.05" customHeight="1" x14ac:dyDescent="0.3">
      <c r="A35" s="13" t="s">
        <v>13</v>
      </c>
      <c r="B35" s="27"/>
      <c r="C35" s="63" t="s">
        <v>26</v>
      </c>
      <c r="D35" s="123">
        <f>34291/12*E1</f>
        <v>34291</v>
      </c>
      <c r="E35" s="73"/>
      <c r="F35" s="46"/>
      <c r="G35" s="61"/>
    </row>
    <row r="36" spans="1:10" s="62" customFormat="1" ht="16.05" customHeight="1" x14ac:dyDescent="0.3">
      <c r="A36" s="13" t="s">
        <v>32</v>
      </c>
      <c r="B36" s="27"/>
      <c r="C36" s="63" t="s">
        <v>26</v>
      </c>
      <c r="D36" s="123">
        <v>0</v>
      </c>
      <c r="E36" s="73"/>
      <c r="F36" s="45"/>
    </row>
    <row r="37" spans="1:10" s="65" customFormat="1" ht="16.05" customHeight="1" x14ac:dyDescent="0.3">
      <c r="A37" s="13" t="s">
        <v>34</v>
      </c>
      <c r="B37" s="27"/>
      <c r="C37" s="63" t="s">
        <v>26</v>
      </c>
      <c r="D37" s="123">
        <f>13308.72+27135.59+1969.92</f>
        <v>42414.229999999996</v>
      </c>
      <c r="E37" s="73"/>
      <c r="F37" s="47"/>
      <c r="G37" s="64"/>
    </row>
    <row r="38" spans="1:10" s="65" customFormat="1" ht="16.05" customHeight="1" x14ac:dyDescent="0.3">
      <c r="A38" s="13" t="s">
        <v>31</v>
      </c>
      <c r="B38" s="27"/>
      <c r="C38" s="63" t="s">
        <v>26</v>
      </c>
      <c r="D38" s="123">
        <f>B5</f>
        <v>2940235.8480000002</v>
      </c>
      <c r="E38" s="73"/>
      <c r="F38" s="47"/>
      <c r="G38" s="64"/>
    </row>
    <row r="39" spans="1:10" s="69" customFormat="1" ht="16.05" customHeight="1" x14ac:dyDescent="0.3">
      <c r="A39" s="58" t="str">
        <f>A32</f>
        <v>итого расходы</v>
      </c>
      <c r="B39" s="59"/>
      <c r="C39" s="66" t="str">
        <f>C38</f>
        <v>руб.</v>
      </c>
      <c r="D39" s="74"/>
      <c r="E39" s="75">
        <f>E32</f>
        <v>3243971.7379999994</v>
      </c>
      <c r="F39" s="48"/>
      <c r="G39" s="67"/>
      <c r="H39" s="68"/>
      <c r="I39" s="68"/>
      <c r="J39" s="68"/>
    </row>
    <row r="40" spans="1:10" s="21" customFormat="1" ht="16.05" customHeight="1" thickBot="1" x14ac:dyDescent="0.35">
      <c r="A40" s="87" t="s">
        <v>15</v>
      </c>
      <c r="B40" s="88"/>
      <c r="C40" s="89" t="s">
        <v>26</v>
      </c>
      <c r="D40" s="90">
        <f>D34+D35+D36+D37+D38-E39</f>
        <v>4057.3400000007823</v>
      </c>
      <c r="E40" s="91"/>
      <c r="F40" s="49"/>
      <c r="G40" s="17"/>
    </row>
    <row r="41" spans="1:10" s="21" customFormat="1" x14ac:dyDescent="0.3">
      <c r="A41" s="129" t="s">
        <v>55</v>
      </c>
      <c r="B41" s="130"/>
      <c r="C41" s="130"/>
      <c r="D41" s="130"/>
      <c r="E41" s="131"/>
      <c r="F41" s="49"/>
      <c r="G41" s="3"/>
      <c r="H41" s="3"/>
      <c r="I41" s="2"/>
      <c r="J41" s="2"/>
    </row>
    <row r="42" spans="1:10" s="54" customFormat="1" x14ac:dyDescent="0.3">
      <c r="A42" s="37" t="s">
        <v>24</v>
      </c>
      <c r="B42" s="127" t="s">
        <v>35</v>
      </c>
      <c r="C42" s="127" t="s">
        <v>28</v>
      </c>
      <c r="D42" s="134"/>
      <c r="E42" s="135"/>
      <c r="F42" s="3"/>
      <c r="G42" s="3"/>
      <c r="H42" s="3"/>
      <c r="I42" s="2"/>
      <c r="J42" s="2"/>
    </row>
    <row r="43" spans="1:10" s="54" customFormat="1" ht="62.4" x14ac:dyDescent="0.3">
      <c r="A43" s="10"/>
      <c r="B43" s="128"/>
      <c r="C43" s="118" t="s">
        <v>36</v>
      </c>
      <c r="D43" s="118" t="s">
        <v>37</v>
      </c>
      <c r="E43" s="78" t="s">
        <v>33</v>
      </c>
      <c r="F43" s="3"/>
      <c r="G43" s="3"/>
      <c r="H43" s="3"/>
      <c r="I43" s="2"/>
      <c r="J43" s="2"/>
    </row>
    <row r="44" spans="1:10" s="21" customFormat="1" x14ac:dyDescent="0.3">
      <c r="A44" s="24" t="s">
        <v>44</v>
      </c>
      <c r="B44" s="71">
        <v>2082074</v>
      </c>
      <c r="C44" s="71">
        <v>2082199</v>
      </c>
      <c r="D44" s="71"/>
      <c r="E44" s="72"/>
      <c r="F44" s="50"/>
      <c r="G44" s="3"/>
      <c r="H44" s="3"/>
      <c r="I44" s="2"/>
      <c r="J44" s="2"/>
    </row>
    <row r="45" spans="1:10" s="21" customFormat="1" x14ac:dyDescent="0.3">
      <c r="A45" s="24" t="s">
        <v>45</v>
      </c>
      <c r="B45" s="71">
        <v>1222414</v>
      </c>
      <c r="C45" s="71">
        <v>1194953</v>
      </c>
      <c r="D45" s="71">
        <v>80884</v>
      </c>
      <c r="E45" s="72">
        <v>3312</v>
      </c>
      <c r="F45" s="50"/>
      <c r="G45" s="3"/>
      <c r="H45" s="3"/>
      <c r="I45" s="2"/>
      <c r="J45" s="2"/>
    </row>
    <row r="46" spans="1:10" s="21" customFormat="1" x14ac:dyDescent="0.3">
      <c r="A46" s="24" t="s">
        <v>38</v>
      </c>
      <c r="B46" s="71">
        <v>289405</v>
      </c>
      <c r="C46" s="71">
        <v>285812</v>
      </c>
      <c r="D46" s="71">
        <v>10619</v>
      </c>
      <c r="E46" s="72">
        <v>1726</v>
      </c>
      <c r="F46" s="50"/>
      <c r="G46" s="3"/>
      <c r="H46" s="3"/>
      <c r="I46" s="2"/>
      <c r="J46" s="2"/>
    </row>
    <row r="47" spans="1:10" s="21" customFormat="1" x14ac:dyDescent="0.3">
      <c r="A47" s="24" t="s">
        <v>39</v>
      </c>
      <c r="B47" s="71">
        <v>522710</v>
      </c>
      <c r="C47" s="71">
        <v>512454</v>
      </c>
      <c r="D47" s="71">
        <v>24588</v>
      </c>
      <c r="E47" s="72">
        <v>2501</v>
      </c>
      <c r="F47" s="50"/>
      <c r="G47" s="3"/>
      <c r="H47" s="3"/>
      <c r="I47" s="2"/>
      <c r="J47" s="2"/>
    </row>
    <row r="48" spans="1:10" s="21" customFormat="1" x14ac:dyDescent="0.3">
      <c r="A48" s="24" t="s">
        <v>40</v>
      </c>
      <c r="B48" s="71">
        <v>1141340</v>
      </c>
      <c r="C48" s="71">
        <v>989083</v>
      </c>
      <c r="D48" s="71">
        <v>225738</v>
      </c>
      <c r="E48" s="72">
        <v>13929</v>
      </c>
      <c r="F48" s="50"/>
      <c r="G48" s="3"/>
      <c r="H48" s="3"/>
      <c r="I48" s="2"/>
      <c r="J48" s="2"/>
    </row>
    <row r="49" spans="1:10" s="21" customFormat="1" ht="16.2" thickBot="1" x14ac:dyDescent="0.35">
      <c r="A49" s="106" t="s">
        <v>46</v>
      </c>
      <c r="B49" s="107">
        <v>454401</v>
      </c>
      <c r="C49" s="107">
        <v>454371</v>
      </c>
      <c r="D49" s="107"/>
      <c r="E49" s="108"/>
      <c r="F49" s="50"/>
      <c r="G49" s="3"/>
      <c r="H49" s="3"/>
      <c r="I49" s="2"/>
      <c r="J49" s="2"/>
    </row>
    <row r="50" spans="1:10" s="21" customFormat="1" ht="16.2" thickBot="1" x14ac:dyDescent="0.35">
      <c r="A50" s="32" t="s">
        <v>25</v>
      </c>
      <c r="B50" s="80">
        <f>SUM(B44:B49)</f>
        <v>5712344</v>
      </c>
      <c r="C50" s="80">
        <f>SUM(C44:C49)</f>
        <v>5518872</v>
      </c>
      <c r="D50" s="80">
        <f>SUM(D44:D49)</f>
        <v>341829</v>
      </c>
      <c r="E50" s="81">
        <f>SUM(E44:E48)</f>
        <v>21468</v>
      </c>
      <c r="F50" s="79"/>
    </row>
    <row r="51" spans="1:10" s="62" customFormat="1" ht="16.2" thickBot="1" x14ac:dyDescent="0.35">
      <c r="A51" s="97" t="s">
        <v>41</v>
      </c>
      <c r="B51" s="98"/>
      <c r="C51" s="98"/>
      <c r="D51" s="98">
        <f>B45+B46+B47+B48-C45-C46-C47-C48-D45-D46-D47-D48-E48-E45-E46-E47</f>
        <v>-169730</v>
      </c>
      <c r="E51" s="99"/>
      <c r="F51" s="52"/>
    </row>
    <row r="52" spans="1:10" s="1" customFormat="1" ht="16.2" x14ac:dyDescent="0.3">
      <c r="A52" s="125" t="s">
        <v>68</v>
      </c>
      <c r="B52" s="126"/>
      <c r="C52" s="126"/>
      <c r="D52" s="79" t="s">
        <v>42</v>
      </c>
      <c r="E52" s="100">
        <v>6048.3</v>
      </c>
      <c r="F52" s="7"/>
      <c r="G52" s="21"/>
      <c r="H52" s="21"/>
    </row>
    <row r="53" spans="1:10" s="21" customFormat="1" ht="16.2" x14ac:dyDescent="0.3">
      <c r="A53" s="125" t="s">
        <v>69</v>
      </c>
      <c r="B53" s="126"/>
      <c r="C53" s="126"/>
      <c r="D53" s="79" t="s">
        <v>42</v>
      </c>
      <c r="E53" s="100">
        <v>5642.66</v>
      </c>
      <c r="F53" s="3"/>
      <c r="G53" s="17"/>
    </row>
    <row r="54" spans="1:10" s="21" customFormat="1" ht="16.2" x14ac:dyDescent="0.3">
      <c r="A54" s="125" t="s">
        <v>43</v>
      </c>
      <c r="B54" s="125"/>
      <c r="C54" s="125"/>
      <c r="D54" s="79" t="s">
        <v>42</v>
      </c>
      <c r="E54" s="100">
        <v>2943.37</v>
      </c>
      <c r="F54" s="3"/>
      <c r="G54" s="17"/>
    </row>
    <row r="55" spans="1:10" s="1" customFormat="1" ht="16.2" x14ac:dyDescent="0.3">
      <c r="A55" s="101" t="s">
        <v>70</v>
      </c>
      <c r="B55" s="102"/>
      <c r="C55" s="102"/>
      <c r="D55" s="103" t="s">
        <v>42</v>
      </c>
      <c r="E55" s="104">
        <f>E53-E54</f>
        <v>2699.29</v>
      </c>
      <c r="F55" s="3"/>
      <c r="G55" s="17"/>
    </row>
    <row r="56" spans="1:10" s="1" customFormat="1" x14ac:dyDescent="0.3">
      <c r="A56" s="15" t="s">
        <v>9</v>
      </c>
      <c r="B56" s="7"/>
      <c r="C56" s="7"/>
      <c r="D56" s="7"/>
      <c r="E56" s="7"/>
      <c r="F56" s="7"/>
      <c r="G56" s="21"/>
      <c r="H56" s="21"/>
    </row>
    <row r="57" spans="1:10" s="21" customFormat="1" x14ac:dyDescent="0.3">
      <c r="A57" s="15"/>
      <c r="B57" s="15"/>
      <c r="C57" s="51"/>
      <c r="D57" s="52"/>
      <c r="E57" s="15"/>
      <c r="F57" s="3"/>
      <c r="G57" s="17"/>
    </row>
  </sheetData>
  <mergeCells count="7">
    <mergeCell ref="A53:C53"/>
    <mergeCell ref="A54:C54"/>
    <mergeCell ref="B42:B43"/>
    <mergeCell ref="A41:E41"/>
    <mergeCell ref="A33:C33"/>
    <mergeCell ref="C42:E42"/>
    <mergeCell ref="A52:C52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2021-02-25T07:49:15Z</cp:lastPrinted>
  <dcterms:created xsi:type="dcterms:W3CDTF">2016-04-22T06:39:22Z</dcterms:created>
  <dcterms:modified xsi:type="dcterms:W3CDTF">2021-03-12T11:22:31Z</dcterms:modified>
</cp:coreProperties>
</file>