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E17" i="1" l="1"/>
  <c r="D29" i="1" l="1"/>
  <c r="B5" i="1" l="1"/>
  <c r="D28" i="1" l="1"/>
  <c r="D43" i="1" l="1"/>
  <c r="E42" i="1"/>
  <c r="D42" i="1"/>
  <c r="C42" i="1"/>
  <c r="B42" i="1"/>
  <c r="E23" i="1" l="1"/>
  <c r="D23" i="1" s="1"/>
  <c r="D12" i="1" l="1"/>
  <c r="E24" i="1" l="1"/>
  <c r="E47" i="1" l="1"/>
  <c r="C31" i="1" l="1"/>
  <c r="A31" i="1"/>
  <c r="D15" i="1" l="1"/>
  <c r="D11" i="1"/>
  <c r="D10" i="1"/>
  <c r="E8" i="1"/>
  <c r="D13" i="1"/>
  <c r="E16" i="1"/>
  <c r="D30" i="1"/>
  <c r="D9" i="1" l="1"/>
  <c r="D17" i="1"/>
  <c r="D25" i="1" l="1"/>
  <c r="E9" i="1"/>
  <c r="E25" i="1" s="1"/>
  <c r="E31" i="1" l="1"/>
  <c r="D32" i="1" s="1"/>
</calcChain>
</file>

<file path=xl/sharedStrings.xml><?xml version="1.0" encoding="utf-8"?>
<sst xmlns="http://schemas.openxmlformats.org/spreadsheetml/2006/main" count="93" uniqueCount="66">
  <si>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</si>
  <si>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</si>
  <si>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</si>
  <si>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</si>
  <si>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</si>
  <si>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</si>
  <si>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</si>
  <si>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</si>
  <si>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</si>
  <si>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</si>
  <si>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</si>
  <si>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</si>
  <si>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</si>
  <si>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</si>
  <si>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д.20</t>
  </si>
  <si>
    <t>Остаток средств на конец периода (+ есть средства, -задолженность)</t>
  </si>
  <si>
    <t>октябрь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</si>
  <si>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</si>
  <si>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</si>
  <si>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</si>
  <si>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</si>
  <si>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</si>
  <si>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</si>
  <si>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</si>
  <si>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</si>
  <si>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</si>
  <si>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</si>
  <si>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</si>
  <si>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</si>
  <si>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</si>
  <si>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</si>
  <si>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</si>
  <si>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</si>
  <si>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</si>
  <si>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</si>
  <si>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</si>
  <si>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</si>
  <si>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</si>
  <si>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</si>
  <si>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</si>
  <si>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</si>
  <si>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</si>
  <si>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</si>
  <si>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</si>
  <si>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</si>
  <si>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</si>
  <si>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</si>
  <si>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</si>
  <si>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7.обслуживание спецсчета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</si>
  <si>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</si>
  <si>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*электроизмерительные работы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</si>
  <si>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</si>
  <si>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</si>
  <si>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*дератизация,дезинсекция мест общего пользования</t>
  </si>
  <si>
    <t>работы по подготовке к отопительному сезону</t>
  </si>
  <si>
    <t>август</t>
  </si>
  <si>
    <t>ремонт редуктора лебедки главного привода лифта п.1</t>
  </si>
  <si>
    <t>ремонт и обследование лифтов п.1,2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</si>
  <si>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</si>
  <si>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</si>
  <si>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Остаток средств на спецсчете на 01.01.2021 г</t>
  </si>
  <si>
    <t>ноябрь</t>
  </si>
  <si>
    <t>работы на общедомовой системе ГВС и отопления в подвале</t>
  </si>
  <si>
    <t>дезинфекция заключительная (коронавирус) по предписанию Роспотребнадзора</t>
  </si>
  <si>
    <t>в теч.года</t>
  </si>
  <si>
    <t>Израсходовано на капремонт со спецсчета в 2019 г (капит.ремонт мягкой кровли)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</si>
</sst>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horizontal="center" vertical="top"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2" fontId="6" fillId="0" borderId="8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9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1" fontId="8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0" fillId="0" borderId="0" xfId="0" applyFont="1" applyFill="1"/>
    <xf numFmtId="0" fontId="5" fillId="2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11" fillId="0" borderId="0" xfId="0" applyFont="1" applyFill="1" applyAlignment="1">
      <alignment wrapText="1"/>
    </xf>
    <xf numFmtId="0" fontId="12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4" fillId="0" borderId="0" xfId="0" applyFont="1" applyFill="1"/>
    <xf numFmtId="0" fontId="8" fillId="0" borderId="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8" fillId="0" borderId="3" xfId="1" applyNumberFormat="1" applyFont="1" applyFill="1" applyBorder="1" applyAlignment="1">
      <alignment vertical="top" wrapText="1"/>
    </xf>
    <xf numFmtId="165" fontId="8" fillId="0" borderId="8" xfId="1" applyNumberFormat="1" applyFont="1" applyFill="1" applyBorder="1" applyAlignment="1">
      <alignment vertical="top" wrapText="1"/>
    </xf>
    <xf numFmtId="165" fontId="8" fillId="0" borderId="9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9" xfId="1" applyNumberFormat="1" applyFont="1" applyFill="1" applyBorder="1" applyAlignment="1">
      <alignment vertical="top" wrapText="1"/>
    </xf>
    <xf numFmtId="165" fontId="5" fillId="2" borderId="6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/>
    </xf>
    <xf numFmtId="165" fontId="5" fillId="0" borderId="12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2" fontId="6" fillId="0" borderId="1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165" fontId="8" fillId="0" borderId="6" xfId="1" applyNumberFormat="1" applyFont="1" applyFill="1" applyBorder="1" applyAlignment="1">
      <alignment vertical="top" wrapText="1"/>
    </xf>
    <xf numFmtId="0" fontId="10" fillId="2" borderId="16" xfId="0" applyFont="1" applyFill="1" applyBorder="1" applyAlignment="1">
      <alignment vertical="top" wrapText="1"/>
    </xf>
    <xf numFmtId="0" fontId="10" fillId="2" borderId="17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center" vertical="top" wrapText="1"/>
    </xf>
    <xf numFmtId="165" fontId="10" fillId="2" borderId="17" xfId="1" applyNumberFormat="1" applyFont="1" applyFill="1" applyBorder="1" applyAlignment="1">
      <alignment vertical="top" wrapText="1"/>
    </xf>
    <xf numFmtId="165" fontId="10" fillId="2" borderId="18" xfId="1" applyNumberFormat="1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1" fontId="6" fillId="2" borderId="11" xfId="0" applyNumberFormat="1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top" wrapText="1"/>
    </xf>
    <xf numFmtId="2" fontId="5" fillId="2" borderId="12" xfId="0" applyNumberFormat="1" applyFont="1" applyFill="1" applyBorder="1" applyAlignment="1">
      <alignment vertical="top" wrapText="1"/>
    </xf>
    <xf numFmtId="165" fontId="5" fillId="2" borderId="12" xfId="1" applyNumberFormat="1" applyFont="1" applyFill="1" applyBorder="1" applyAlignment="1">
      <alignment vertical="top" wrapText="1"/>
    </xf>
    <xf numFmtId="0" fontId="8" fillId="0" borderId="19" xfId="0" applyFont="1" applyFill="1" applyBorder="1" applyAlignment="1">
      <alignment vertical="top" wrapText="1"/>
    </xf>
    <xf numFmtId="165" fontId="8" fillId="0" borderId="20" xfId="1" applyNumberFormat="1" applyFont="1" applyFill="1" applyBorder="1" applyAlignment="1">
      <alignment vertical="top"/>
    </xf>
    <xf numFmtId="165" fontId="8" fillId="0" borderId="21" xfId="1" applyNumberFormat="1" applyFont="1" applyFill="1" applyBorder="1" applyAlignment="1">
      <alignment vertical="top"/>
    </xf>
    <xf numFmtId="166" fontId="10" fillId="0" borderId="0" xfId="1" applyNumberFormat="1" applyFont="1" applyFill="1" applyAlignment="1">
      <alignment vertical="top" wrapText="1"/>
    </xf>
    <xf numFmtId="0" fontId="7" fillId="0" borderId="0" xfId="0" applyFont="1" applyFill="1"/>
    <xf numFmtId="0" fontId="10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8" fillId="2" borderId="0" xfId="0" applyFont="1" applyFill="1" applyAlignment="1">
      <alignment vertical="top" wrapText="1"/>
    </xf>
    <xf numFmtId="166" fontId="10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5" fontId="6" fillId="0" borderId="12" xfId="1" applyNumberFormat="1" applyFont="1" applyFill="1" applyBorder="1" applyAlignment="1">
      <alignment vertical="top" wrapText="1"/>
    </xf>
    <xf numFmtId="0" fontId="6" fillId="0" borderId="16" xfId="0" applyNumberFormat="1" applyFont="1" applyFill="1" applyBorder="1" applyAlignment="1">
      <alignment vertical="top" wrapText="1"/>
    </xf>
    <xf numFmtId="165" fontId="6" fillId="0" borderId="17" xfId="1" applyNumberFormat="1" applyFont="1" applyFill="1" applyBorder="1" applyAlignment="1">
      <alignment vertical="top"/>
    </xf>
    <xf numFmtId="165" fontId="6" fillId="0" borderId="18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0" xfId="0" applyFill="1" applyBorder="1"/>
    <xf numFmtId="1" fontId="6" fillId="0" borderId="8" xfId="0" applyNumberFormat="1" applyFont="1" applyFill="1" applyBorder="1" applyAlignment="1">
      <alignment vertical="top" wrapText="1"/>
    </xf>
    <xf numFmtId="1" fontId="6" fillId="0" borderId="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165" fontId="8" fillId="0" borderId="5" xfId="1" applyNumberFormat="1" applyFont="1" applyFill="1" applyBorder="1" applyAlignment="1">
      <alignment vertical="top" wrapText="1"/>
    </xf>
    <xf numFmtId="165" fontId="8" fillId="0" borderId="1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0" fontId="10" fillId="0" borderId="0" xfId="0" applyFont="1" applyFill="1" applyAlignment="1">
      <alignment vertical="top" wrapText="1"/>
    </xf>
    <xf numFmtId="0" fontId="12" fillId="0" borderId="0" xfId="0" applyFont="1" applyAlignment="1"/>
    <xf numFmtId="0" fontId="0" fillId="0" borderId="0" xfId="0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11" zoomScale="75" zoomScaleNormal="75" workbookViewId="0">
      <selection activeCell="A15" sqref="A15"/>
    </sheetView>
  </sheetViews>
  <sheetFormatPr defaultRowHeight="16.8" x14ac:dyDescent="0.3"/>
  <cols>
    <col min="1" max="1" width="79.88671875" style="11" customWidth="1"/>
    <col min="2" max="2" width="14.33203125" style="11" customWidth="1"/>
    <col min="3" max="3" width="13.5546875" style="11" customWidth="1"/>
    <col min="4" max="4" width="13" style="11" customWidth="1"/>
    <col min="5" max="5" width="14.33203125" style="11" customWidth="1"/>
    <col min="6" max="6" width="10.6640625" style="11" bestFit="1" customWidth="1"/>
    <col min="7" max="7" width="12.44140625" style="3" customWidth="1"/>
  </cols>
  <sheetData>
    <row r="1" spans="1:10" s="20" customFormat="1" ht="31.2" x14ac:dyDescent="0.3">
      <c r="A1" s="37" t="s">
        <v>10</v>
      </c>
      <c r="B1" s="11"/>
      <c r="C1" s="11">
        <v>2020</v>
      </c>
      <c r="D1" s="38" t="s">
        <v>19</v>
      </c>
      <c r="E1" s="38">
        <v>12</v>
      </c>
      <c r="F1" s="11"/>
      <c r="G1" s="2"/>
    </row>
    <row r="2" spans="1:10" s="20" customFormat="1" x14ac:dyDescent="0.3">
      <c r="A2" s="39" t="s">
        <v>14</v>
      </c>
      <c r="B2" s="11"/>
      <c r="C2" s="11"/>
      <c r="D2" s="11"/>
      <c r="E2" s="11"/>
      <c r="F2" s="11"/>
      <c r="G2" s="2"/>
    </row>
    <row r="3" spans="1:10" s="20" customFormat="1" x14ac:dyDescent="0.3">
      <c r="A3" s="11" t="s">
        <v>23</v>
      </c>
      <c r="B3" s="11">
        <v>4267.7</v>
      </c>
      <c r="C3" s="11"/>
      <c r="D3" s="11"/>
      <c r="E3" s="11"/>
      <c r="F3" s="11"/>
      <c r="G3" s="2"/>
    </row>
    <row r="4" spans="1:10" s="20" customFormat="1" x14ac:dyDescent="0.3">
      <c r="A4" s="11" t="s">
        <v>0</v>
      </c>
      <c r="B4" s="11">
        <v>17.940000000000001</v>
      </c>
      <c r="C4" s="11">
        <v>18.02</v>
      </c>
      <c r="D4" s="11"/>
      <c r="E4" s="11"/>
      <c r="F4" s="11"/>
      <c r="G4" s="2"/>
    </row>
    <row r="5" spans="1:10" s="20" customFormat="1" ht="15.6" x14ac:dyDescent="0.3">
      <c r="A5" s="11" t="s">
        <v>20</v>
      </c>
      <c r="B5" s="118">
        <f>B3*B4*6+B3*C4*(E1-6)</f>
        <v>920798.95200000005</v>
      </c>
      <c r="C5" s="40"/>
      <c r="D5" s="40"/>
      <c r="E5" s="11"/>
      <c r="F5" s="40"/>
      <c r="G5" s="11"/>
    </row>
    <row r="6" spans="1:10" s="20" customFormat="1" ht="17.399999999999999" thickBot="1" x14ac:dyDescent="0.35">
      <c r="A6" s="11" t="s">
        <v>1</v>
      </c>
      <c r="B6" s="11">
        <v>98</v>
      </c>
      <c r="C6" s="11"/>
      <c r="D6" s="11"/>
      <c r="E6" s="11"/>
      <c r="F6" s="40"/>
      <c r="G6" s="2"/>
    </row>
    <row r="7" spans="1:10" s="21" customFormat="1" ht="62.4" x14ac:dyDescent="0.3">
      <c r="A7" s="8" t="s">
        <v>2</v>
      </c>
      <c r="B7" s="10" t="s">
        <v>11</v>
      </c>
      <c r="C7" s="10" t="s">
        <v>17</v>
      </c>
      <c r="D7" s="10" t="s">
        <v>21</v>
      </c>
      <c r="E7" s="9" t="s">
        <v>18</v>
      </c>
      <c r="F7" s="12"/>
      <c r="G7" s="4"/>
    </row>
    <row r="8" spans="1:10" s="20" customFormat="1" x14ac:dyDescent="0.3">
      <c r="A8" s="13" t="s">
        <v>3</v>
      </c>
      <c r="B8" s="25" t="s">
        <v>12</v>
      </c>
      <c r="C8" s="101" t="s">
        <v>22</v>
      </c>
      <c r="D8" s="14">
        <v>1.06</v>
      </c>
      <c r="E8" s="70">
        <f>D8*B3*E1</f>
        <v>54285.144</v>
      </c>
      <c r="F8" s="11"/>
      <c r="G8" s="2"/>
    </row>
    <row r="9" spans="1:10" s="20" customFormat="1" ht="46.8" x14ac:dyDescent="0.3">
      <c r="A9" s="13" t="s">
        <v>4</v>
      </c>
      <c r="B9" s="25" t="s">
        <v>12</v>
      </c>
      <c r="C9" s="101" t="s">
        <v>22</v>
      </c>
      <c r="D9" s="14">
        <f>5.75+D10+D11+D12+D13+D14</f>
        <v>7.8246073216642849</v>
      </c>
      <c r="E9" s="70">
        <f>D9*E1*B3</f>
        <v>400716.92</v>
      </c>
      <c r="F9" s="11"/>
      <c r="G9" s="2"/>
    </row>
    <row r="10" spans="1:10" s="20" customFormat="1" ht="16.05" customHeight="1" x14ac:dyDescent="0.3">
      <c r="A10" s="16" t="s">
        <v>5</v>
      </c>
      <c r="B10" s="25"/>
      <c r="C10" s="101" t="s">
        <v>22</v>
      </c>
      <c r="D10" s="14">
        <f>E10/E1/B3</f>
        <v>4.3934672071607658E-2</v>
      </c>
      <c r="E10" s="70">
        <v>2250</v>
      </c>
      <c r="F10" s="11"/>
      <c r="G10" s="2"/>
    </row>
    <row r="11" spans="1:10" s="20" customFormat="1" ht="16.05" customHeight="1" x14ac:dyDescent="0.3">
      <c r="A11" s="16" t="s">
        <v>6</v>
      </c>
      <c r="B11" s="25"/>
      <c r="C11" s="101" t="s">
        <v>22</v>
      </c>
      <c r="D11" s="14">
        <f>E11/E1/B3</f>
        <v>0.11579226905983708</v>
      </c>
      <c r="E11" s="70">
        <v>5930</v>
      </c>
      <c r="F11" s="11"/>
      <c r="G11" s="2"/>
    </row>
    <row r="12" spans="1:10" s="20" customFormat="1" ht="16.05" customHeight="1" x14ac:dyDescent="0.3">
      <c r="A12" s="16" t="s">
        <v>50</v>
      </c>
      <c r="B12" s="25"/>
      <c r="C12" s="111" t="s">
        <v>22</v>
      </c>
      <c r="D12" s="14">
        <f>E12/E1/B3</f>
        <v>0</v>
      </c>
      <c r="E12" s="70"/>
      <c r="F12" s="11"/>
      <c r="G12" s="2"/>
    </row>
    <row r="13" spans="1:10" s="20" customFormat="1" ht="16.05" customHeight="1" x14ac:dyDescent="0.3">
      <c r="A13" s="16" t="s">
        <v>7</v>
      </c>
      <c r="B13" s="25"/>
      <c r="C13" s="101" t="s">
        <v>22</v>
      </c>
      <c r="D13" s="14">
        <f>E13/B3/E1</f>
        <v>1.86488038053284</v>
      </c>
      <c r="E13" s="70">
        <v>95505</v>
      </c>
      <c r="F13" s="11"/>
      <c r="G13" s="2"/>
    </row>
    <row r="14" spans="1:10" s="108" customFormat="1" ht="16.05" customHeight="1" x14ac:dyDescent="0.3">
      <c r="A14" s="16" t="s">
        <v>53</v>
      </c>
      <c r="B14" s="77"/>
      <c r="C14" s="106" t="s">
        <v>22</v>
      </c>
      <c r="D14" s="14">
        <v>0.05</v>
      </c>
      <c r="E14" s="70">
        <f>0.05*E1*B3</f>
        <v>2560.6200000000003</v>
      </c>
      <c r="F14" s="19"/>
      <c r="G14" s="19"/>
      <c r="H14" s="45"/>
      <c r="I14" s="107"/>
      <c r="J14" s="107"/>
    </row>
    <row r="15" spans="1:10" s="20" customFormat="1" ht="46.8" x14ac:dyDescent="0.3">
      <c r="A15" s="13" t="s">
        <v>49</v>
      </c>
      <c r="B15" s="25" t="s">
        <v>12</v>
      </c>
      <c r="C15" s="101" t="s">
        <v>22</v>
      </c>
      <c r="D15" s="14">
        <f>E15/E1/B3</f>
        <v>5.8112566487803736</v>
      </c>
      <c r="E15" s="70">
        <f>6870*3.61*E1</f>
        <v>297608.40000000002</v>
      </c>
      <c r="F15" s="11"/>
      <c r="G15" s="2"/>
    </row>
    <row r="16" spans="1:10" s="20" customFormat="1" ht="31.8" thickBot="1" x14ac:dyDescent="0.35">
      <c r="A16" s="17" t="s">
        <v>45</v>
      </c>
      <c r="B16" s="27" t="s">
        <v>12</v>
      </c>
      <c r="C16" s="28" t="s">
        <v>22</v>
      </c>
      <c r="D16" s="18">
        <v>0.51</v>
      </c>
      <c r="E16" s="71">
        <f>D16*E1*B3</f>
        <v>26118.324000000001</v>
      </c>
      <c r="F16" s="11"/>
      <c r="G16" s="2"/>
    </row>
    <row r="17" spans="1:10" s="20" customFormat="1" x14ac:dyDescent="0.3">
      <c r="A17" s="33" t="s">
        <v>46</v>
      </c>
      <c r="B17" s="34"/>
      <c r="C17" s="34"/>
      <c r="D17" s="35">
        <f>E17/E1/B3</f>
        <v>1.2363183525864829</v>
      </c>
      <c r="E17" s="72">
        <f>E22+E18+E19+E20+E21</f>
        <v>63314.829999999994</v>
      </c>
      <c r="F17" s="11"/>
      <c r="G17" s="2"/>
    </row>
    <row r="18" spans="1:10" s="47" customFormat="1" x14ac:dyDescent="0.3">
      <c r="A18" s="13" t="s">
        <v>54</v>
      </c>
      <c r="B18" s="114" t="s">
        <v>55</v>
      </c>
      <c r="C18" s="63" t="s">
        <v>22</v>
      </c>
      <c r="D18" s="15"/>
      <c r="E18" s="70">
        <v>4729.37</v>
      </c>
      <c r="F18" s="11"/>
      <c r="G18" s="2"/>
    </row>
    <row r="19" spans="1:10" s="47" customFormat="1" x14ac:dyDescent="0.3">
      <c r="A19" s="13" t="s">
        <v>56</v>
      </c>
      <c r="B19" s="25" t="s">
        <v>16</v>
      </c>
      <c r="C19" s="63" t="s">
        <v>22</v>
      </c>
      <c r="D19" s="15"/>
      <c r="E19" s="70">
        <v>8904.26</v>
      </c>
      <c r="F19" s="11"/>
      <c r="G19" s="2"/>
    </row>
    <row r="20" spans="1:10" s="47" customFormat="1" x14ac:dyDescent="0.3">
      <c r="A20" s="13" t="s">
        <v>57</v>
      </c>
      <c r="B20" s="25" t="s">
        <v>16</v>
      </c>
      <c r="C20" s="63" t="s">
        <v>26</v>
      </c>
      <c r="D20" s="15"/>
      <c r="E20" s="70">
        <v>24000</v>
      </c>
      <c r="F20" s="11"/>
      <c r="G20" s="2"/>
    </row>
    <row r="21" spans="1:10" s="47" customFormat="1" x14ac:dyDescent="0.3">
      <c r="A21" s="13" t="s">
        <v>62</v>
      </c>
      <c r="B21" s="27" t="s">
        <v>61</v>
      </c>
      <c r="C21" s="28" t="s">
        <v>22</v>
      </c>
      <c r="D21" s="109"/>
      <c r="E21" s="71">
        <v>2281.1999999999998</v>
      </c>
      <c r="F21" s="11"/>
      <c r="G21" s="2"/>
    </row>
    <row r="22" spans="1:10" s="47" customFormat="1" ht="17.399999999999999" thickBot="1" x14ac:dyDescent="0.35">
      <c r="A22" s="113" t="s">
        <v>63</v>
      </c>
      <c r="B22" s="25" t="s">
        <v>64</v>
      </c>
      <c r="C22" s="63" t="s">
        <v>22</v>
      </c>
      <c r="D22" s="15"/>
      <c r="E22" s="70">
        <v>23400</v>
      </c>
      <c r="F22" s="11"/>
      <c r="G22" s="2"/>
    </row>
    <row r="23" spans="1:10" s="24" customFormat="1" ht="16.2" thickBot="1" x14ac:dyDescent="0.35">
      <c r="A23" s="64" t="s">
        <v>47</v>
      </c>
      <c r="B23" s="30"/>
      <c r="C23" s="30" t="s">
        <v>22</v>
      </c>
      <c r="D23" s="76">
        <f>E23/E1/B3</f>
        <v>0.84653326147573638</v>
      </c>
      <c r="E23" s="102">
        <f>D42+D43</f>
        <v>43353</v>
      </c>
      <c r="F23" s="31"/>
      <c r="G23" s="32"/>
      <c r="H23" s="23"/>
      <c r="I23" s="23"/>
      <c r="J23" s="23"/>
    </row>
    <row r="24" spans="1:10" s="24" customFormat="1" ht="16.2" thickBot="1" x14ac:dyDescent="0.35">
      <c r="A24" s="64" t="s">
        <v>48</v>
      </c>
      <c r="B24" s="30"/>
      <c r="C24" s="30" t="s">
        <v>26</v>
      </c>
      <c r="D24" s="76">
        <v>0.2</v>
      </c>
      <c r="E24" s="102">
        <f>D24*E1*B3</f>
        <v>10242.480000000001</v>
      </c>
      <c r="F24" s="31"/>
      <c r="G24" s="32"/>
      <c r="H24" s="23"/>
      <c r="I24" s="23"/>
      <c r="J24" s="23"/>
    </row>
    <row r="25" spans="1:10" s="20" customFormat="1" ht="17.399999999999999" thickBot="1" x14ac:dyDescent="0.35">
      <c r="A25" s="87" t="s">
        <v>8</v>
      </c>
      <c r="B25" s="88"/>
      <c r="C25" s="89" t="s">
        <v>22</v>
      </c>
      <c r="D25" s="90">
        <f>D8+D9+D15+D16+D17+D23+D24</f>
        <v>17.488715584506878</v>
      </c>
      <c r="E25" s="91">
        <f>E8+E9+E15+E16+E17+E23+E24</f>
        <v>895639.098</v>
      </c>
      <c r="F25" s="115"/>
      <c r="G25" s="5"/>
    </row>
    <row r="26" spans="1:10" s="24" customFormat="1" ht="16.2" thickBot="1" x14ac:dyDescent="0.35">
      <c r="A26" s="127" t="s">
        <v>27</v>
      </c>
      <c r="B26" s="128"/>
      <c r="C26" s="128"/>
      <c r="D26" s="48" t="s">
        <v>29</v>
      </c>
      <c r="E26" s="49" t="s">
        <v>30</v>
      </c>
      <c r="F26" s="50"/>
      <c r="G26" s="31"/>
      <c r="H26" s="51"/>
      <c r="I26" s="23"/>
      <c r="J26" s="23"/>
    </row>
    <row r="27" spans="1:10" s="55" customFormat="1" ht="16.05" customHeight="1" x14ac:dyDescent="0.3">
      <c r="A27" s="78" t="s">
        <v>52</v>
      </c>
      <c r="B27" s="79"/>
      <c r="C27" s="80" t="s">
        <v>26</v>
      </c>
      <c r="D27" s="116">
        <v>74128</v>
      </c>
      <c r="E27" s="81"/>
      <c r="F27" s="41"/>
      <c r="G27" s="54"/>
    </row>
    <row r="28" spans="1:10" s="55" customFormat="1" ht="16.05" customHeight="1" x14ac:dyDescent="0.3">
      <c r="A28" s="16" t="s">
        <v>13</v>
      </c>
      <c r="B28" s="26"/>
      <c r="C28" s="56" t="s">
        <v>26</v>
      </c>
      <c r="D28" s="117">
        <f>18274/12*E1</f>
        <v>18274</v>
      </c>
      <c r="E28" s="67"/>
      <c r="F28" s="41"/>
      <c r="G28" s="54"/>
    </row>
    <row r="29" spans="1:10" s="55" customFormat="1" ht="16.05" customHeight="1" x14ac:dyDescent="0.3">
      <c r="A29" s="16" t="s">
        <v>33</v>
      </c>
      <c r="B29" s="26"/>
      <c r="C29" s="56" t="s">
        <v>26</v>
      </c>
      <c r="D29" s="117">
        <f>6394.28+14505.08+1887.84</f>
        <v>22787.200000000001</v>
      </c>
      <c r="E29" s="67"/>
      <c r="F29" s="42"/>
      <c r="G29" s="54"/>
    </row>
    <row r="30" spans="1:10" s="58" customFormat="1" ht="16.05" customHeight="1" x14ac:dyDescent="0.3">
      <c r="A30" s="16" t="s">
        <v>31</v>
      </c>
      <c r="B30" s="26"/>
      <c r="C30" s="56" t="s">
        <v>26</v>
      </c>
      <c r="D30" s="117">
        <f>B5</f>
        <v>920798.95200000005</v>
      </c>
      <c r="E30" s="67"/>
      <c r="F30" s="43"/>
      <c r="G30" s="57"/>
    </row>
    <row r="31" spans="1:10" s="58" customFormat="1" ht="16.05" customHeight="1" x14ac:dyDescent="0.3">
      <c r="A31" s="52" t="str">
        <f>A25</f>
        <v>итого расходы</v>
      </c>
      <c r="B31" s="53"/>
      <c r="C31" s="59" t="str">
        <f>C25</f>
        <v>руб</v>
      </c>
      <c r="D31" s="68"/>
      <c r="E31" s="69">
        <f>E25</f>
        <v>895639.098</v>
      </c>
      <c r="F31" s="43"/>
      <c r="G31" s="57"/>
    </row>
    <row r="32" spans="1:10" s="62" customFormat="1" ht="16.05" customHeight="1" thickBot="1" x14ac:dyDescent="0.35">
      <c r="A32" s="82" t="s">
        <v>15</v>
      </c>
      <c r="B32" s="83"/>
      <c r="C32" s="84" t="s">
        <v>26</v>
      </c>
      <c r="D32" s="85">
        <f>D27+D28+D29+D30-E31</f>
        <v>140349.054</v>
      </c>
      <c r="E32" s="86"/>
      <c r="F32" s="44"/>
      <c r="G32" s="60"/>
      <c r="H32" s="61"/>
      <c r="I32" s="61"/>
      <c r="J32" s="61"/>
    </row>
    <row r="33" spans="1:10" s="20" customFormat="1" ht="15.6" x14ac:dyDescent="0.3">
      <c r="A33" s="124" t="s">
        <v>51</v>
      </c>
      <c r="B33" s="125"/>
      <c r="C33" s="125"/>
      <c r="D33" s="125"/>
      <c r="E33" s="126"/>
      <c r="F33" s="45"/>
      <c r="G33" s="7"/>
      <c r="H33" s="7"/>
      <c r="I33" s="6"/>
      <c r="J33" s="6"/>
    </row>
    <row r="34" spans="1:10" s="47" customFormat="1" ht="15.6" x14ac:dyDescent="0.3">
      <c r="A34" s="36" t="s">
        <v>24</v>
      </c>
      <c r="B34" s="122" t="s">
        <v>34</v>
      </c>
      <c r="C34" s="122" t="s">
        <v>28</v>
      </c>
      <c r="D34" s="129"/>
      <c r="E34" s="130"/>
      <c r="F34" s="7"/>
      <c r="G34" s="7"/>
      <c r="H34" s="7"/>
      <c r="I34" s="6"/>
      <c r="J34" s="6"/>
    </row>
    <row r="35" spans="1:10" s="47" customFormat="1" ht="62.4" x14ac:dyDescent="0.3">
      <c r="A35" s="13"/>
      <c r="B35" s="123"/>
      <c r="C35" s="112" t="s">
        <v>35</v>
      </c>
      <c r="D35" s="112" t="s">
        <v>36</v>
      </c>
      <c r="E35" s="75" t="s">
        <v>32</v>
      </c>
      <c r="F35" s="7"/>
      <c r="G35" s="7"/>
      <c r="H35" s="7"/>
      <c r="I35" s="6"/>
      <c r="J35" s="6"/>
    </row>
    <row r="36" spans="1:10" s="20" customFormat="1" ht="15.6" x14ac:dyDescent="0.3">
      <c r="A36" s="22" t="s">
        <v>42</v>
      </c>
      <c r="B36" s="65">
        <v>907705</v>
      </c>
      <c r="C36" s="65">
        <v>907665</v>
      </c>
      <c r="D36" s="65"/>
      <c r="E36" s="66"/>
      <c r="F36" s="46"/>
      <c r="G36" s="7"/>
      <c r="H36" s="7"/>
      <c r="I36" s="6"/>
      <c r="J36" s="6"/>
    </row>
    <row r="37" spans="1:10" s="20" customFormat="1" ht="15.6" x14ac:dyDescent="0.3">
      <c r="A37" s="22" t="s">
        <v>43</v>
      </c>
      <c r="B37" s="65">
        <v>394551</v>
      </c>
      <c r="C37" s="65">
        <v>389752</v>
      </c>
      <c r="D37" s="65">
        <v>28473</v>
      </c>
      <c r="E37" s="66"/>
      <c r="F37" s="46"/>
      <c r="G37" s="7"/>
      <c r="H37" s="7"/>
      <c r="I37" s="6"/>
      <c r="J37" s="6"/>
    </row>
    <row r="38" spans="1:10" s="20" customFormat="1" ht="15.6" x14ac:dyDescent="0.3">
      <c r="A38" s="22" t="s">
        <v>37</v>
      </c>
      <c r="B38" s="65">
        <v>101669</v>
      </c>
      <c r="C38" s="65">
        <v>103094</v>
      </c>
      <c r="D38" s="65">
        <v>3738</v>
      </c>
      <c r="E38" s="66"/>
      <c r="F38" s="46"/>
      <c r="G38" s="7"/>
      <c r="H38" s="7"/>
      <c r="I38" s="6"/>
      <c r="J38" s="6"/>
    </row>
    <row r="39" spans="1:10" s="20" customFormat="1" ht="15.6" x14ac:dyDescent="0.3">
      <c r="A39" s="22" t="s">
        <v>38</v>
      </c>
      <c r="B39" s="65">
        <v>177690</v>
      </c>
      <c r="C39" s="65">
        <v>178578</v>
      </c>
      <c r="D39" s="65">
        <v>8656</v>
      </c>
      <c r="E39" s="66"/>
      <c r="F39" s="46"/>
      <c r="G39" s="7"/>
      <c r="H39" s="7"/>
      <c r="I39" s="6"/>
      <c r="J39" s="6"/>
    </row>
    <row r="40" spans="1:10" s="20" customFormat="1" ht="15.6" x14ac:dyDescent="0.3">
      <c r="A40" s="22" t="s">
        <v>39</v>
      </c>
      <c r="B40" s="65">
        <v>392773</v>
      </c>
      <c r="C40" s="65">
        <v>351906</v>
      </c>
      <c r="D40" s="65">
        <v>61574</v>
      </c>
      <c r="E40" s="66"/>
      <c r="F40" s="46"/>
      <c r="G40" s="7"/>
      <c r="H40" s="7"/>
      <c r="I40" s="6"/>
      <c r="J40" s="6"/>
    </row>
    <row r="41" spans="1:10" s="20" customFormat="1" ht="16.2" thickBot="1" x14ac:dyDescent="0.35">
      <c r="A41" s="103" t="s">
        <v>44</v>
      </c>
      <c r="B41" s="104">
        <v>160309</v>
      </c>
      <c r="C41" s="104">
        <v>160284</v>
      </c>
      <c r="D41" s="104"/>
      <c r="E41" s="105"/>
      <c r="F41" s="46"/>
      <c r="G41" s="7"/>
      <c r="H41" s="7"/>
      <c r="I41" s="6"/>
      <c r="J41" s="6"/>
    </row>
    <row r="42" spans="1:10" s="20" customFormat="1" ht="16.2" thickBot="1" x14ac:dyDescent="0.35">
      <c r="A42" s="29" t="s">
        <v>25</v>
      </c>
      <c r="B42" s="73">
        <f>SUM(B36:B41)</f>
        <v>2134697</v>
      </c>
      <c r="C42" s="73">
        <f>SUM(C36:C41)</f>
        <v>2091279</v>
      </c>
      <c r="D42" s="73">
        <f>SUM(D36:D41)</f>
        <v>102441</v>
      </c>
      <c r="E42" s="74">
        <f>SUM(E36:E40)</f>
        <v>0</v>
      </c>
      <c r="F42" s="41"/>
    </row>
    <row r="43" spans="1:10" s="55" customFormat="1" ht="16.2" thickBot="1" x14ac:dyDescent="0.35">
      <c r="A43" s="92" t="s">
        <v>40</v>
      </c>
      <c r="B43" s="93"/>
      <c r="C43" s="93"/>
      <c r="D43" s="93">
        <f>B37+B38+B39+B40-C37-C38-C39-C40-D37-D38-D39-D40-E40</f>
        <v>-59088</v>
      </c>
      <c r="E43" s="94"/>
      <c r="F43" s="110"/>
    </row>
    <row r="44" spans="1:10" s="1" customFormat="1" ht="16.2" x14ac:dyDescent="0.3">
      <c r="A44" s="119" t="s">
        <v>58</v>
      </c>
      <c r="B44" s="120"/>
      <c r="C44" s="120"/>
      <c r="D44" s="41" t="s">
        <v>41</v>
      </c>
      <c r="E44" s="95">
        <v>1888.2</v>
      </c>
      <c r="F44" s="11"/>
      <c r="G44" s="20"/>
      <c r="H44" s="20"/>
    </row>
    <row r="45" spans="1:10" s="20" customFormat="1" ht="16.2" x14ac:dyDescent="0.3">
      <c r="A45" s="119" t="s">
        <v>59</v>
      </c>
      <c r="B45" s="120"/>
      <c r="C45" s="120"/>
      <c r="D45" s="41" t="s">
        <v>41</v>
      </c>
      <c r="E45" s="95">
        <v>1766.85</v>
      </c>
      <c r="F45" s="7"/>
      <c r="G45" s="96"/>
    </row>
    <row r="46" spans="1:10" s="20" customFormat="1" ht="16.2" x14ac:dyDescent="0.3">
      <c r="A46" s="119" t="s">
        <v>65</v>
      </c>
      <c r="B46" s="121"/>
      <c r="C46" s="121"/>
      <c r="D46" s="41" t="s">
        <v>41</v>
      </c>
      <c r="E46" s="95">
        <v>908.6</v>
      </c>
      <c r="F46" s="7"/>
      <c r="G46" s="96"/>
    </row>
    <row r="47" spans="1:10" s="1" customFormat="1" ht="16.2" x14ac:dyDescent="0.3">
      <c r="A47" s="97" t="s">
        <v>60</v>
      </c>
      <c r="B47" s="98"/>
      <c r="C47" s="98"/>
      <c r="D47" s="99" t="s">
        <v>41</v>
      </c>
      <c r="E47" s="100">
        <f>E45-E46</f>
        <v>858.24999999999989</v>
      </c>
      <c r="F47" s="7"/>
      <c r="G47" s="96"/>
    </row>
    <row r="48" spans="1:10" s="1" customFormat="1" ht="15.6" x14ac:dyDescent="0.3">
      <c r="A48" s="19" t="s">
        <v>9</v>
      </c>
      <c r="B48" s="11"/>
      <c r="C48" s="11"/>
      <c r="D48" s="11"/>
      <c r="E48" s="11"/>
      <c r="F48" s="11"/>
      <c r="G48" s="20"/>
      <c r="H48" s="20"/>
    </row>
    <row r="49" spans="1:7" s="20" customFormat="1" x14ac:dyDescent="0.3">
      <c r="A49" s="11"/>
      <c r="B49" s="11"/>
      <c r="C49" s="11"/>
      <c r="D49" s="11"/>
      <c r="E49" s="11"/>
      <c r="F49" s="11"/>
      <c r="G49" s="2"/>
    </row>
  </sheetData>
  <mergeCells count="7">
    <mergeCell ref="A45:C45"/>
    <mergeCell ref="A46:C46"/>
    <mergeCell ref="B34:B35"/>
    <mergeCell ref="A33:E33"/>
    <mergeCell ref="A26:C26"/>
    <mergeCell ref="C34:E34"/>
    <mergeCell ref="A44:C44"/>
  </mergeCells>
  <pageMargins left="0.51181102362204722" right="0.31496062992125984" top="0.35433070866141736" bottom="0.35433070866141736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2021-02-25T07:45:57Z</cp:lastPrinted>
  <dcterms:created xsi:type="dcterms:W3CDTF">2016-04-22T06:39:22Z</dcterms:created>
  <dcterms:modified xsi:type="dcterms:W3CDTF">2021-03-12T11:22:46Z</dcterms:modified>
</cp:coreProperties>
</file>