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41" i="1" l="1"/>
  <c r="C40" i="1" l="1"/>
  <c r="E29" i="1" l="1"/>
  <c r="E32" i="1" l="1"/>
  <c r="E20" i="1" l="1"/>
  <c r="B5" i="1" l="1"/>
  <c r="E26" i="1" l="1"/>
  <c r="E18" i="1" s="1"/>
  <c r="D39" i="1" l="1"/>
  <c r="D55" i="1" l="1"/>
  <c r="E54" i="1"/>
  <c r="D54" i="1"/>
  <c r="C54" i="1"/>
  <c r="B54" i="1"/>
  <c r="E35" i="1" l="1"/>
  <c r="D35" i="1" s="1"/>
  <c r="D14" i="1" l="1"/>
  <c r="E17" i="1" l="1"/>
  <c r="E59" i="1" l="1"/>
  <c r="C36" i="1" l="1"/>
  <c r="C43" i="1"/>
  <c r="A43" i="1" l="1"/>
  <c r="D13" i="1" l="1"/>
  <c r="D11" i="1"/>
  <c r="D18" i="1" l="1"/>
  <c r="D15" i="1"/>
  <c r="D12" i="1"/>
  <c r="E16" i="1"/>
  <c r="E8" i="1"/>
  <c r="D10" i="1"/>
  <c r="D42" i="1"/>
  <c r="D9" i="1" l="1"/>
  <c r="D36" i="1" s="1"/>
  <c r="E9" i="1" l="1"/>
  <c r="E36" i="1" s="1"/>
  <c r="E43" i="1" s="1"/>
  <c r="D44" i="1" s="1"/>
</calcChain>
</file>

<file path=xl/sharedStrings.xml><?xml version="1.0" encoding="utf-8"?>
<sst xmlns="http://schemas.openxmlformats.org/spreadsheetml/2006/main" count="127" uniqueCount="84">
  <si>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</si>
  <si>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</si>
  <si>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</si>
  <si>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</si>
  <si>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</si>
  <si>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</si>
  <si>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</si>
  <si>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</si>
  <si>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</si>
  <si>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</si>
  <si>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</si>
  <si>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</si>
  <si>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</si>
  <si>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</si>
  <si>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д.22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</si>
  <si>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</si>
  <si>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</si>
  <si>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</si>
  <si>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</si>
  <si>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</si>
  <si>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</si>
  <si>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</si>
  <si>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</si>
  <si>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</si>
  <si>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</si>
  <si>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</si>
  <si>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</si>
  <si>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</si>
  <si>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</si>
  <si>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</si>
  <si>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</si>
  <si>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</si>
  <si>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</si>
  <si>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</si>
  <si>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в теч.года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</si>
  <si>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</si>
  <si>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</si>
  <si>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</si>
  <si>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</si>
  <si>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</si>
  <si>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</si>
  <si>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</si>
  <si>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</si>
  <si>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</si>
  <si>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</si>
  <si>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</si>
  <si>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</si>
  <si>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</si>
  <si>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</si>
  <si>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</si>
  <si>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</si>
  <si>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март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</si>
  <si>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</si>
  <si>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подготовка к отопительному сезону</t>
  </si>
  <si>
    <t>декабрь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</si>
  <si>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</si>
  <si>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</si>
  <si>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установка урн перед подъездами п.2,3,6,7,8,9</t>
  </si>
  <si>
    <t>январь</t>
  </si>
  <si>
    <t>ремонт ограждающих решеток выхода на чердак п.3,5</t>
  </si>
  <si>
    <t>установка нового стенда "Объявления" 6 шт</t>
  </si>
  <si>
    <t>косметический ремонт п.9</t>
  </si>
  <si>
    <t>май</t>
  </si>
  <si>
    <t>окраска дверей лифт.шахты п.8</t>
  </si>
  <si>
    <t>работы на общедомовой системе электроснабжения п.5,9</t>
  </si>
  <si>
    <t>*дератизация,дезинсекция мест общего пользования</t>
  </si>
  <si>
    <t>установка информдоски п,9</t>
  </si>
  <si>
    <t>июнь</t>
  </si>
  <si>
    <t>ремонт и восстановление кровли балконных козырьков кв.32,217</t>
  </si>
  <si>
    <t>ремонт мягкой кровли кв.90,124,217, лестн.п.4,7</t>
  </si>
  <si>
    <t>май,авг</t>
  </si>
  <si>
    <t>сентябрь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</si>
  <si>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</si>
  <si>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</si>
  <si>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</si>
  <si>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</si>
  <si>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частичный косметический ремонт цоколя здания</t>
  </si>
  <si>
    <t>замена мусороприемных клапанов п.3,5,9</t>
  </si>
  <si>
    <t>июль,октябрь</t>
  </si>
  <si>
    <t>работы на общедомовой системе отопления п.1, кв.129-153, п.7,9</t>
  </si>
  <si>
    <t>замена трассы отопления на вводе п.9</t>
  </si>
  <si>
    <t>ремонт стояка ХВС подвал п.6,7</t>
  </si>
  <si>
    <t>Получено средств от сдачи металлолома</t>
  </si>
  <si>
    <t>дезинфекция заключительная (коронавирус) по предписанию Роспотребнадзора п.1-4,6-9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</si>
</sst>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0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right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21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7" fillId="0" borderId="13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165" fontId="9" fillId="2" borderId="4" xfId="1" applyNumberFormat="1" applyFont="1" applyFill="1" applyBorder="1" applyAlignment="1">
      <alignment vertical="top" wrapText="1"/>
    </xf>
    <xf numFmtId="165" fontId="9" fillId="2" borderId="5" xfId="1" applyNumberFormat="1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1" fontId="6" fillId="2" borderId="17" xfId="0" applyNumberFormat="1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Alignment="1">
      <alignment vertical="top" wrapText="1"/>
    </xf>
    <xf numFmtId="165" fontId="5" fillId="2" borderId="18" xfId="1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165" fontId="7" fillId="0" borderId="26" xfId="1" applyNumberFormat="1" applyFont="1" applyFill="1" applyBorder="1" applyAlignment="1">
      <alignment vertical="top"/>
    </xf>
    <xf numFmtId="165" fontId="7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5" fillId="0" borderId="0" xfId="0" applyFont="1" applyFill="1"/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5" xfId="1" applyNumberFormat="1" applyFont="1" applyFill="1" applyBorder="1" applyAlignment="1">
      <alignment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5" fontId="5" fillId="0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165" fontId="7" fillId="0" borderId="20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6" fillId="0" borderId="15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18" zoomScale="75" zoomScaleNormal="75" workbookViewId="0">
      <selection activeCell="A34" sqref="A34"/>
    </sheetView>
  </sheetViews>
  <sheetFormatPr defaultRowHeight="16.8" x14ac:dyDescent="0.3"/>
  <cols>
    <col min="1" max="1" width="81" style="11" customWidth="1"/>
    <col min="2" max="2" width="14.33203125" style="11" customWidth="1"/>
    <col min="3" max="3" width="14" style="11" customWidth="1"/>
    <col min="4" max="4" width="14.44140625" style="11" customWidth="1"/>
    <col min="5" max="5" width="14" style="11" customWidth="1"/>
    <col min="6" max="6" width="12.6640625" style="11" customWidth="1"/>
    <col min="7" max="10" width="9.109375" style="3"/>
  </cols>
  <sheetData>
    <row r="1" spans="1:10" s="22" customFormat="1" ht="31.2" x14ac:dyDescent="0.3">
      <c r="A1" s="46" t="s">
        <v>10</v>
      </c>
      <c r="B1" s="11"/>
      <c r="C1" s="11">
        <v>2020</v>
      </c>
      <c r="D1" s="47" t="s">
        <v>18</v>
      </c>
      <c r="E1" s="47">
        <v>12</v>
      </c>
      <c r="F1" s="11"/>
      <c r="G1" s="2"/>
      <c r="H1" s="2"/>
      <c r="I1" s="2"/>
      <c r="J1" s="2"/>
    </row>
    <row r="2" spans="1:10" s="22" customFormat="1" x14ac:dyDescent="0.3">
      <c r="A2" s="48" t="s">
        <v>14</v>
      </c>
      <c r="B2" s="11"/>
      <c r="C2" s="11"/>
      <c r="D2" s="11"/>
      <c r="E2" s="56"/>
      <c r="F2" s="11"/>
      <c r="G2" s="2"/>
      <c r="H2" s="2"/>
      <c r="I2" s="2"/>
      <c r="J2" s="2"/>
    </row>
    <row r="3" spans="1:10" s="22" customFormat="1" x14ac:dyDescent="0.3">
      <c r="A3" s="11" t="s">
        <v>22</v>
      </c>
      <c r="B3" s="11">
        <v>20833.22</v>
      </c>
      <c r="C3" s="11"/>
      <c r="D3" s="11"/>
      <c r="E3" s="49"/>
      <c r="F3" s="11"/>
      <c r="G3" s="2"/>
      <c r="H3" s="2"/>
      <c r="I3" s="2"/>
      <c r="J3" s="2"/>
    </row>
    <row r="4" spans="1:10" s="22" customFormat="1" x14ac:dyDescent="0.3">
      <c r="A4" s="11" t="s">
        <v>0</v>
      </c>
      <c r="B4" s="11">
        <v>17.05</v>
      </c>
      <c r="C4" s="11">
        <v>17.100000000000001</v>
      </c>
      <c r="D4" s="11"/>
      <c r="E4" s="11"/>
      <c r="F4" s="11"/>
      <c r="G4" s="2"/>
      <c r="H4" s="2"/>
      <c r="I4" s="2"/>
      <c r="J4" s="2"/>
    </row>
    <row r="5" spans="1:10" s="22" customFormat="1" x14ac:dyDescent="0.3">
      <c r="A5" s="11" t="s">
        <v>19</v>
      </c>
      <c r="B5" s="128">
        <f>B3*B4*6+B3*C4*(E1-6)</f>
        <v>4268726.7780000009</v>
      </c>
      <c r="C5" s="50"/>
      <c r="D5" s="50"/>
      <c r="E5" s="11"/>
      <c r="F5" s="50"/>
      <c r="G5" s="11"/>
      <c r="H5" s="2"/>
      <c r="I5" s="2"/>
      <c r="J5" s="2"/>
    </row>
    <row r="6" spans="1:10" s="22" customFormat="1" ht="17.399999999999999" thickBot="1" x14ac:dyDescent="0.35">
      <c r="A6" s="11" t="s">
        <v>1</v>
      </c>
      <c r="B6" s="11">
        <v>99.22</v>
      </c>
      <c r="C6" s="11"/>
      <c r="D6" s="11"/>
      <c r="E6" s="11"/>
      <c r="F6" s="50"/>
      <c r="G6" s="2"/>
      <c r="H6" s="2"/>
      <c r="I6" s="2"/>
      <c r="J6" s="2"/>
    </row>
    <row r="7" spans="1:10" s="24" customFormat="1" ht="66" customHeight="1" x14ac:dyDescent="0.3">
      <c r="A7" s="8" t="s">
        <v>2</v>
      </c>
      <c r="B7" s="10" t="s">
        <v>11</v>
      </c>
      <c r="C7" s="10" t="s">
        <v>16</v>
      </c>
      <c r="D7" s="10" t="s">
        <v>20</v>
      </c>
      <c r="E7" s="9" t="s">
        <v>17</v>
      </c>
      <c r="F7" s="12"/>
      <c r="G7" s="23"/>
      <c r="H7" s="23"/>
      <c r="I7" s="23"/>
      <c r="J7" s="23"/>
    </row>
    <row r="8" spans="1:10" s="22" customFormat="1" x14ac:dyDescent="0.3">
      <c r="A8" s="13" t="s">
        <v>3</v>
      </c>
      <c r="B8" s="31" t="s">
        <v>12</v>
      </c>
      <c r="C8" s="109" t="s">
        <v>21</v>
      </c>
      <c r="D8" s="14">
        <v>1.06</v>
      </c>
      <c r="E8" s="79">
        <f>D8*B3*E1</f>
        <v>264998.55840000004</v>
      </c>
      <c r="F8" s="11"/>
      <c r="G8" s="2"/>
      <c r="H8" s="2"/>
      <c r="I8" s="2"/>
      <c r="J8" s="2"/>
    </row>
    <row r="9" spans="1:10" s="22" customFormat="1" ht="46.2" customHeight="1" x14ac:dyDescent="0.3">
      <c r="A9" s="13" t="s">
        <v>4</v>
      </c>
      <c r="B9" s="31" t="s">
        <v>12</v>
      </c>
      <c r="C9" s="109" t="s">
        <v>21</v>
      </c>
      <c r="D9" s="14">
        <f>6.2+D10+D11+D12+D13+D14</f>
        <v>8.143138298672346</v>
      </c>
      <c r="E9" s="79">
        <f>D9*E1*B3</f>
        <v>2035773.5000000002</v>
      </c>
      <c r="F9" s="11"/>
      <c r="G9" s="2"/>
      <c r="H9" s="2"/>
      <c r="I9" s="2"/>
      <c r="J9" s="2"/>
    </row>
    <row r="10" spans="1:10" s="22" customFormat="1" ht="16.05" customHeight="1" x14ac:dyDescent="0.3">
      <c r="A10" s="16" t="s">
        <v>5</v>
      </c>
      <c r="B10" s="31"/>
      <c r="C10" s="109" t="s">
        <v>21</v>
      </c>
      <c r="D10" s="14">
        <f>E10/E1/B3</f>
        <v>3.9960217383582568E-2</v>
      </c>
      <c r="E10" s="79">
        <v>9990</v>
      </c>
      <c r="F10" s="11"/>
      <c r="G10" s="2"/>
      <c r="H10" s="2"/>
      <c r="I10" s="2"/>
      <c r="J10" s="2"/>
    </row>
    <row r="11" spans="1:10" s="22" customFormat="1" ht="16.05" customHeight="1" x14ac:dyDescent="0.3">
      <c r="A11" s="16" t="s">
        <v>6</v>
      </c>
      <c r="B11" s="31"/>
      <c r="C11" s="109" t="s">
        <v>21</v>
      </c>
      <c r="D11" s="14">
        <f>E11/E1/B3</f>
        <v>0</v>
      </c>
      <c r="E11" s="79"/>
      <c r="F11" s="11"/>
      <c r="G11" s="2"/>
      <c r="H11" s="2"/>
      <c r="I11" s="2"/>
      <c r="J11" s="2"/>
    </row>
    <row r="12" spans="1:10" s="22" customFormat="1" ht="16.05" customHeight="1" x14ac:dyDescent="0.3">
      <c r="A12" s="16" t="s">
        <v>7</v>
      </c>
      <c r="B12" s="31"/>
      <c r="C12" s="109" t="s">
        <v>21</v>
      </c>
      <c r="D12" s="14">
        <f>E12/B3/E1</f>
        <v>1.7700176288959011</v>
      </c>
      <c r="E12" s="79">
        <v>442502</v>
      </c>
      <c r="F12" s="11"/>
      <c r="G12" s="2"/>
      <c r="H12" s="2"/>
      <c r="I12" s="2"/>
      <c r="J12" s="2"/>
    </row>
    <row r="13" spans="1:10" s="22" customFormat="1" ht="16.05" customHeight="1" x14ac:dyDescent="0.3">
      <c r="A13" s="16" t="s">
        <v>33</v>
      </c>
      <c r="B13" s="31"/>
      <c r="C13" s="109" t="s">
        <v>25</v>
      </c>
      <c r="D13" s="14">
        <f>E13/E1/B3</f>
        <v>6.9080375797244339E-2</v>
      </c>
      <c r="E13" s="79">
        <v>17270</v>
      </c>
      <c r="F13" s="7"/>
      <c r="G13" s="6"/>
    </row>
    <row r="14" spans="1:10" s="116" customFormat="1" ht="16.05" customHeight="1" x14ac:dyDescent="0.3">
      <c r="A14" s="16" t="s">
        <v>65</v>
      </c>
      <c r="B14" s="87"/>
      <c r="C14" s="114" t="s">
        <v>21</v>
      </c>
      <c r="D14" s="14">
        <f>E14/B3/E1</f>
        <v>6.4080076595616695E-2</v>
      </c>
      <c r="E14" s="79">
        <f>0.05*E1*B3+3520</f>
        <v>16019.932000000003</v>
      </c>
      <c r="F14" s="20"/>
      <c r="G14" s="20"/>
      <c r="H14" s="55"/>
      <c r="I14" s="115"/>
      <c r="J14" s="115"/>
    </row>
    <row r="15" spans="1:10" s="22" customFormat="1" ht="46.8" x14ac:dyDescent="0.3">
      <c r="A15" s="13" t="s">
        <v>52</v>
      </c>
      <c r="B15" s="31" t="s">
        <v>12</v>
      </c>
      <c r="C15" s="109" t="s">
        <v>21</v>
      </c>
      <c r="D15" s="14">
        <f>E15/E1/B3</f>
        <v>4.4793123674592783</v>
      </c>
      <c r="E15" s="79">
        <f>25850*3.61*E1</f>
        <v>1119822</v>
      </c>
      <c r="F15" s="11"/>
      <c r="G15" s="2"/>
      <c r="H15" s="2"/>
      <c r="I15" s="2"/>
      <c r="J15" s="2"/>
    </row>
    <row r="16" spans="1:10" s="22" customFormat="1" ht="31.2" x14ac:dyDescent="0.3">
      <c r="A16" s="33" t="s">
        <v>47</v>
      </c>
      <c r="B16" s="34" t="s">
        <v>12</v>
      </c>
      <c r="C16" s="35" t="s">
        <v>21</v>
      </c>
      <c r="D16" s="18">
        <v>0.51</v>
      </c>
      <c r="E16" s="80">
        <f>D16*E1*B3</f>
        <v>127499.30640000002</v>
      </c>
      <c r="F16" s="11"/>
      <c r="G16" s="2"/>
      <c r="H16" s="2"/>
      <c r="I16" s="2"/>
      <c r="J16" s="2"/>
    </row>
    <row r="17" spans="1:10" s="22" customFormat="1" ht="16.05" customHeight="1" thickBot="1" x14ac:dyDescent="0.35">
      <c r="A17" s="33" t="s">
        <v>48</v>
      </c>
      <c r="B17" s="34" t="s">
        <v>12</v>
      </c>
      <c r="C17" s="35" t="s">
        <v>21</v>
      </c>
      <c r="D17" s="18">
        <v>0.2</v>
      </c>
      <c r="E17" s="80">
        <f>D17*E1*B3</f>
        <v>49999.72800000001</v>
      </c>
      <c r="F17" s="11"/>
      <c r="G17" s="86"/>
      <c r="H17" s="2"/>
      <c r="I17" s="2"/>
      <c r="J17" s="2"/>
    </row>
    <row r="18" spans="1:10" s="22" customFormat="1" ht="16.05" customHeight="1" x14ac:dyDescent="0.3">
      <c r="A18" s="42" t="s">
        <v>49</v>
      </c>
      <c r="B18" s="43"/>
      <c r="C18" s="43"/>
      <c r="D18" s="44">
        <f>E18/E1/B3</f>
        <v>1.9914491134831769</v>
      </c>
      <c r="E18" s="81">
        <f>E19+E20+E21+E22+E23+E24+E34+E25+E26+E27+E28+E29+E30+E31+E32+E33</f>
        <v>497859.56999999995</v>
      </c>
      <c r="F18" s="11"/>
      <c r="G18" s="2"/>
      <c r="H18" s="2"/>
      <c r="I18" s="2"/>
      <c r="J18" s="2"/>
    </row>
    <row r="19" spans="1:10" s="25" customFormat="1" ht="16.05" customHeight="1" x14ac:dyDescent="0.3">
      <c r="A19" s="13" t="s">
        <v>57</v>
      </c>
      <c r="B19" s="31" t="s">
        <v>58</v>
      </c>
      <c r="C19" s="129" t="s">
        <v>21</v>
      </c>
      <c r="D19" s="15"/>
      <c r="E19" s="79">
        <v>9886.77</v>
      </c>
      <c r="F19" s="48"/>
      <c r="G19" s="4"/>
      <c r="H19" s="4"/>
      <c r="I19" s="4"/>
      <c r="J19" s="4"/>
    </row>
    <row r="20" spans="1:10" s="26" customFormat="1" ht="16.05" customHeight="1" x14ac:dyDescent="0.3">
      <c r="A20" s="13" t="s">
        <v>79</v>
      </c>
      <c r="B20" s="31" t="s">
        <v>34</v>
      </c>
      <c r="C20" s="129" t="s">
        <v>21</v>
      </c>
      <c r="D20" s="15"/>
      <c r="E20" s="79">
        <f>2234.61+1832.43+3457.3+2831.51</f>
        <v>10355.85</v>
      </c>
      <c r="F20" s="11"/>
      <c r="G20" s="2"/>
      <c r="H20" s="2"/>
      <c r="I20" s="2"/>
      <c r="J20" s="2"/>
    </row>
    <row r="21" spans="1:10" s="26" customFormat="1" ht="16.05" customHeight="1" x14ac:dyDescent="0.3">
      <c r="A21" s="13" t="s">
        <v>59</v>
      </c>
      <c r="B21" s="31" t="s">
        <v>51</v>
      </c>
      <c r="C21" s="129" t="s">
        <v>21</v>
      </c>
      <c r="D21" s="15"/>
      <c r="E21" s="79">
        <v>687.36</v>
      </c>
      <c r="F21" s="11"/>
      <c r="G21" s="2"/>
      <c r="H21" s="2"/>
      <c r="I21" s="2"/>
      <c r="J21" s="2"/>
    </row>
    <row r="22" spans="1:10" s="26" customFormat="1" ht="16.05" customHeight="1" x14ac:dyDescent="0.3">
      <c r="A22" s="13" t="s">
        <v>60</v>
      </c>
      <c r="B22" s="31" t="s">
        <v>51</v>
      </c>
      <c r="C22" s="129" t="s">
        <v>21</v>
      </c>
      <c r="D22" s="15"/>
      <c r="E22" s="79">
        <v>6346.32</v>
      </c>
      <c r="F22" s="11"/>
      <c r="G22" s="2"/>
      <c r="H22" s="2"/>
      <c r="I22" s="2"/>
      <c r="J22" s="2"/>
    </row>
    <row r="23" spans="1:10" s="26" customFormat="1" ht="16.05" customHeight="1" x14ac:dyDescent="0.3">
      <c r="A23" s="13" t="s">
        <v>61</v>
      </c>
      <c r="B23" s="31" t="s">
        <v>62</v>
      </c>
      <c r="C23" s="129" t="s">
        <v>21</v>
      </c>
      <c r="D23" s="15"/>
      <c r="E23" s="79">
        <v>145873.87</v>
      </c>
      <c r="F23" s="11"/>
      <c r="G23" s="2"/>
      <c r="H23" s="2"/>
      <c r="I23" s="2"/>
      <c r="J23" s="2"/>
    </row>
    <row r="24" spans="1:10" s="26" customFormat="1" ht="16.05" customHeight="1" x14ac:dyDescent="0.3">
      <c r="A24" s="13" t="s">
        <v>63</v>
      </c>
      <c r="B24" s="31" t="s">
        <v>62</v>
      </c>
      <c r="C24" s="129" t="s">
        <v>21</v>
      </c>
      <c r="D24" s="14"/>
      <c r="E24" s="79">
        <v>2345.83</v>
      </c>
      <c r="F24" s="88"/>
      <c r="G24" s="2"/>
      <c r="H24" s="2"/>
      <c r="I24" s="2"/>
      <c r="J24" s="2"/>
    </row>
    <row r="25" spans="1:10" s="26" customFormat="1" ht="16.05" customHeight="1" x14ac:dyDescent="0.3">
      <c r="A25" s="13" t="s">
        <v>64</v>
      </c>
      <c r="B25" s="31" t="s">
        <v>62</v>
      </c>
      <c r="C25" s="129" t="s">
        <v>21</v>
      </c>
      <c r="D25" s="14"/>
      <c r="E25" s="79">
        <v>1531.44</v>
      </c>
      <c r="F25" s="11"/>
      <c r="G25" s="2"/>
      <c r="H25" s="2"/>
      <c r="I25" s="2"/>
      <c r="J25" s="2"/>
    </row>
    <row r="26" spans="1:10" s="26" customFormat="1" ht="16.05" customHeight="1" x14ac:dyDescent="0.3">
      <c r="A26" s="13" t="s">
        <v>69</v>
      </c>
      <c r="B26" s="31" t="s">
        <v>70</v>
      </c>
      <c r="C26" s="129" t="s">
        <v>21</v>
      </c>
      <c r="D26" s="14"/>
      <c r="E26" s="79">
        <f>27492.8+55350.42</f>
        <v>82843.22</v>
      </c>
      <c r="F26" s="11"/>
      <c r="G26" s="2"/>
      <c r="H26" s="2"/>
      <c r="I26" s="2"/>
      <c r="J26" s="2"/>
    </row>
    <row r="27" spans="1:10" s="26" customFormat="1" ht="16.05" customHeight="1" x14ac:dyDescent="0.3">
      <c r="A27" s="13" t="s">
        <v>66</v>
      </c>
      <c r="B27" s="31" t="s">
        <v>67</v>
      </c>
      <c r="C27" s="129" t="s">
        <v>21</v>
      </c>
      <c r="D27" s="14"/>
      <c r="E27" s="79">
        <v>1218.72</v>
      </c>
      <c r="F27" s="11"/>
      <c r="G27" s="2"/>
      <c r="H27" s="2"/>
      <c r="I27" s="2"/>
      <c r="J27" s="2"/>
    </row>
    <row r="28" spans="1:10" s="26" customFormat="1" ht="16.05" customHeight="1" x14ac:dyDescent="0.3">
      <c r="A28" s="13" t="s">
        <v>68</v>
      </c>
      <c r="B28" s="31" t="s">
        <v>67</v>
      </c>
      <c r="C28" s="129" t="s">
        <v>21</v>
      </c>
      <c r="D28" s="14"/>
      <c r="E28" s="79">
        <v>22420</v>
      </c>
      <c r="F28" s="11"/>
      <c r="G28" s="2"/>
      <c r="H28" s="2"/>
      <c r="I28" s="2"/>
      <c r="J28" s="2"/>
    </row>
    <row r="29" spans="1:10" s="26" customFormat="1" ht="16.05" customHeight="1" x14ac:dyDescent="0.3">
      <c r="A29" s="13" t="s">
        <v>81</v>
      </c>
      <c r="B29" s="31" t="s">
        <v>54</v>
      </c>
      <c r="C29" s="129" t="s">
        <v>21</v>
      </c>
      <c r="D29" s="14"/>
      <c r="E29" s="79">
        <f>8938.89+4789.86</f>
        <v>13728.75</v>
      </c>
      <c r="F29" s="11"/>
      <c r="G29" s="2"/>
      <c r="H29" s="2"/>
      <c r="I29" s="2"/>
      <c r="J29" s="2"/>
    </row>
    <row r="30" spans="1:10" s="26" customFormat="1" ht="16.05" customHeight="1" x14ac:dyDescent="0.3">
      <c r="A30" s="13" t="s">
        <v>53</v>
      </c>
      <c r="B30" s="31" t="s">
        <v>27</v>
      </c>
      <c r="C30" s="129" t="s">
        <v>21</v>
      </c>
      <c r="D30" s="14"/>
      <c r="E30" s="79">
        <v>9580.91</v>
      </c>
      <c r="F30" s="11"/>
      <c r="G30" s="2"/>
      <c r="H30" s="2"/>
      <c r="I30" s="2"/>
      <c r="J30" s="2"/>
    </row>
    <row r="31" spans="1:10" s="26" customFormat="1" ht="16.05" customHeight="1" x14ac:dyDescent="0.3">
      <c r="A31" s="13" t="s">
        <v>76</v>
      </c>
      <c r="B31" s="31" t="s">
        <v>71</v>
      </c>
      <c r="C31" s="129" t="s">
        <v>21</v>
      </c>
      <c r="D31" s="14"/>
      <c r="E31" s="79">
        <v>90713.89</v>
      </c>
      <c r="F31" s="11"/>
      <c r="G31" s="2"/>
      <c r="H31" s="2"/>
      <c r="I31" s="2"/>
      <c r="J31" s="2"/>
    </row>
    <row r="32" spans="1:10" s="26" customFormat="1" ht="16.05" customHeight="1" x14ac:dyDescent="0.3">
      <c r="A32" s="13" t="s">
        <v>77</v>
      </c>
      <c r="B32" s="31" t="s">
        <v>78</v>
      </c>
      <c r="C32" s="129" t="s">
        <v>21</v>
      </c>
      <c r="D32" s="14"/>
      <c r="E32" s="79">
        <f>15359.42+16311.92</f>
        <v>31671.34</v>
      </c>
      <c r="F32" s="11"/>
      <c r="G32" s="2"/>
      <c r="H32" s="2"/>
      <c r="I32" s="2"/>
      <c r="J32" s="2"/>
    </row>
    <row r="33" spans="1:10" s="26" customFormat="1" ht="16.05" customHeight="1" thickBot="1" x14ac:dyDescent="0.35">
      <c r="A33" s="89" t="s">
        <v>80</v>
      </c>
      <c r="B33" s="36" t="s">
        <v>54</v>
      </c>
      <c r="C33" s="37" t="s">
        <v>21</v>
      </c>
      <c r="D33" s="38"/>
      <c r="E33" s="110">
        <v>11855.3</v>
      </c>
      <c r="F33" s="11"/>
      <c r="G33" s="2"/>
      <c r="H33" s="2"/>
      <c r="I33" s="2"/>
      <c r="J33" s="2"/>
    </row>
    <row r="34" spans="1:10" s="26" customFormat="1" ht="30.6" customHeight="1" x14ac:dyDescent="0.3">
      <c r="A34" s="121" t="s">
        <v>83</v>
      </c>
      <c r="B34" s="31" t="s">
        <v>34</v>
      </c>
      <c r="C34" s="129" t="s">
        <v>21</v>
      </c>
      <c r="D34" s="14"/>
      <c r="E34" s="79">
        <v>56800</v>
      </c>
      <c r="F34" s="11"/>
      <c r="G34" s="2"/>
      <c r="H34" s="2"/>
      <c r="I34" s="2"/>
      <c r="J34" s="2"/>
    </row>
    <row r="35" spans="1:10" s="30" customFormat="1" ht="16.05" customHeight="1" thickBot="1" x14ac:dyDescent="0.35">
      <c r="A35" s="17" t="s">
        <v>50</v>
      </c>
      <c r="B35" s="28"/>
      <c r="C35" s="28" t="s">
        <v>21</v>
      </c>
      <c r="D35" s="21">
        <f>E35/E1/B3</f>
        <v>1.266594890276203</v>
      </c>
      <c r="E35" s="127">
        <f>D54+D55</f>
        <v>316647</v>
      </c>
      <c r="F35" s="40"/>
      <c r="G35" s="41"/>
      <c r="H35" s="29"/>
      <c r="I35" s="29"/>
      <c r="J35" s="29"/>
    </row>
    <row r="36" spans="1:10" s="22" customFormat="1" ht="16.05" customHeight="1" thickBot="1" x14ac:dyDescent="0.35">
      <c r="A36" s="95" t="s">
        <v>8</v>
      </c>
      <c r="B36" s="96"/>
      <c r="C36" s="97" t="str">
        <f>C35</f>
        <v>руб</v>
      </c>
      <c r="D36" s="98">
        <f>D8+D9+D15+D16+D18+D35+D17</f>
        <v>17.650494669891003</v>
      </c>
      <c r="E36" s="99">
        <f>E8+E9+E15+E16+E18+E35+E17</f>
        <v>4412599.662800001</v>
      </c>
      <c r="F36" s="122"/>
      <c r="G36" s="5"/>
      <c r="H36" s="2"/>
      <c r="I36" s="2"/>
      <c r="J36" s="2"/>
    </row>
    <row r="37" spans="1:10" s="30" customFormat="1" ht="16.05" customHeight="1" thickBot="1" x14ac:dyDescent="0.35">
      <c r="A37" s="137" t="s">
        <v>26</v>
      </c>
      <c r="B37" s="138"/>
      <c r="C37" s="138"/>
      <c r="D37" s="57" t="s">
        <v>29</v>
      </c>
      <c r="E37" s="58" t="s">
        <v>30</v>
      </c>
      <c r="F37" s="59"/>
      <c r="G37" s="40"/>
      <c r="H37" s="60"/>
      <c r="I37" s="29"/>
      <c r="J37" s="29"/>
    </row>
    <row r="38" spans="1:10" s="65" customFormat="1" ht="16.05" customHeight="1" x14ac:dyDescent="0.3">
      <c r="A38" s="51" t="s">
        <v>56</v>
      </c>
      <c r="B38" s="39"/>
      <c r="C38" s="63" t="s">
        <v>25</v>
      </c>
      <c r="D38" s="125">
        <v>161181</v>
      </c>
      <c r="E38" s="75"/>
      <c r="F38" s="52"/>
      <c r="G38" s="64"/>
      <c r="H38" s="64"/>
      <c r="I38" s="64"/>
      <c r="J38" s="64"/>
    </row>
    <row r="39" spans="1:10" s="65" customFormat="1" ht="16.05" customHeight="1" x14ac:dyDescent="0.3">
      <c r="A39" s="16" t="s">
        <v>13</v>
      </c>
      <c r="B39" s="32"/>
      <c r="C39" s="66" t="s">
        <v>25</v>
      </c>
      <c r="D39" s="126">
        <f>42920/12*E1</f>
        <v>42920</v>
      </c>
      <c r="E39" s="76"/>
      <c r="F39" s="52"/>
      <c r="G39" s="64"/>
      <c r="H39" s="64"/>
      <c r="I39" s="64"/>
      <c r="J39" s="64"/>
    </row>
    <row r="40" spans="1:10" s="65" customFormat="1" ht="16.05" customHeight="1" x14ac:dyDescent="0.3">
      <c r="A40" s="16" t="s">
        <v>82</v>
      </c>
      <c r="B40" s="32"/>
      <c r="C40" s="66" t="str">
        <f>C39</f>
        <v>руб.</v>
      </c>
      <c r="D40" s="126">
        <v>30020</v>
      </c>
      <c r="E40" s="76"/>
      <c r="F40" s="123"/>
      <c r="G40" s="124"/>
    </row>
    <row r="41" spans="1:10" s="65" customFormat="1" ht="16.05" customHeight="1" x14ac:dyDescent="0.3">
      <c r="A41" s="16" t="s">
        <v>35</v>
      </c>
      <c r="B41" s="32"/>
      <c r="C41" s="66" t="s">
        <v>25</v>
      </c>
      <c r="D41" s="126">
        <f>24735.17+34007.43+7571.88</f>
        <v>66314.48</v>
      </c>
      <c r="E41" s="76"/>
      <c r="F41" s="52"/>
      <c r="G41" s="64"/>
      <c r="H41" s="64"/>
      <c r="I41" s="64"/>
      <c r="J41" s="64"/>
    </row>
    <row r="42" spans="1:10" s="68" customFormat="1" ht="16.05" customHeight="1" x14ac:dyDescent="0.3">
      <c r="A42" s="16" t="s">
        <v>31</v>
      </c>
      <c r="B42" s="32"/>
      <c r="C42" s="66" t="s">
        <v>25</v>
      </c>
      <c r="D42" s="126">
        <f>B5</f>
        <v>4268726.7780000009</v>
      </c>
      <c r="E42" s="76"/>
      <c r="F42" s="53"/>
      <c r="G42" s="67"/>
      <c r="H42" s="67"/>
      <c r="I42" s="67"/>
      <c r="J42" s="67"/>
    </row>
    <row r="43" spans="1:10" s="68" customFormat="1" ht="16.05" customHeight="1" x14ac:dyDescent="0.3">
      <c r="A43" s="61" t="str">
        <f>A36</f>
        <v>итого расходы</v>
      </c>
      <c r="B43" s="62"/>
      <c r="C43" s="69" t="str">
        <f>C42</f>
        <v>руб.</v>
      </c>
      <c r="D43" s="77"/>
      <c r="E43" s="78">
        <f>E36</f>
        <v>4412599.662800001</v>
      </c>
      <c r="F43" s="53"/>
      <c r="G43" s="67"/>
      <c r="H43" s="67"/>
      <c r="I43" s="67"/>
      <c r="J43" s="67"/>
    </row>
    <row r="44" spans="1:10" s="72" customFormat="1" ht="16.05" customHeight="1" thickBot="1" x14ac:dyDescent="0.35">
      <c r="A44" s="90" t="s">
        <v>15</v>
      </c>
      <c r="B44" s="91"/>
      <c r="C44" s="92" t="s">
        <v>25</v>
      </c>
      <c r="D44" s="93">
        <f>D38+D39+D40+D41+D42-E43</f>
        <v>156562.59520000033</v>
      </c>
      <c r="E44" s="94"/>
      <c r="F44" s="54"/>
      <c r="G44" s="70"/>
      <c r="H44" s="71"/>
      <c r="I44" s="71"/>
      <c r="J44" s="71"/>
    </row>
    <row r="45" spans="1:10" s="22" customFormat="1" ht="16.05" customHeight="1" x14ac:dyDescent="0.3">
      <c r="A45" s="134" t="s">
        <v>55</v>
      </c>
      <c r="B45" s="135"/>
      <c r="C45" s="135"/>
      <c r="D45" s="135"/>
      <c r="E45" s="136"/>
      <c r="F45" s="55"/>
      <c r="G45" s="7"/>
      <c r="H45" s="7"/>
      <c r="I45" s="6"/>
      <c r="J45" s="6"/>
    </row>
    <row r="46" spans="1:10" s="26" customFormat="1" ht="15.6" x14ac:dyDescent="0.3">
      <c r="A46" s="45" t="s">
        <v>23</v>
      </c>
      <c r="B46" s="132" t="s">
        <v>36</v>
      </c>
      <c r="C46" s="132" t="s">
        <v>28</v>
      </c>
      <c r="D46" s="139"/>
      <c r="E46" s="140"/>
      <c r="F46" s="7"/>
      <c r="G46" s="7"/>
      <c r="H46" s="7"/>
      <c r="I46" s="6"/>
      <c r="J46" s="6"/>
    </row>
    <row r="47" spans="1:10" s="26" customFormat="1" ht="62.4" x14ac:dyDescent="0.3">
      <c r="A47" s="13"/>
      <c r="B47" s="133"/>
      <c r="C47" s="120" t="s">
        <v>37</v>
      </c>
      <c r="D47" s="120" t="s">
        <v>38</v>
      </c>
      <c r="E47" s="83" t="s">
        <v>32</v>
      </c>
      <c r="F47" s="7"/>
      <c r="G47" s="7"/>
      <c r="H47" s="7"/>
      <c r="I47" s="6"/>
      <c r="J47" s="6"/>
    </row>
    <row r="48" spans="1:10" s="22" customFormat="1" ht="15.6" x14ac:dyDescent="0.3">
      <c r="A48" s="27" t="s">
        <v>44</v>
      </c>
      <c r="B48" s="73">
        <v>3479917</v>
      </c>
      <c r="C48" s="73">
        <v>3479918</v>
      </c>
      <c r="D48" s="73"/>
      <c r="E48" s="74"/>
      <c r="F48" s="82"/>
      <c r="G48" s="7"/>
      <c r="H48" s="7"/>
      <c r="I48" s="6"/>
      <c r="J48" s="6"/>
    </row>
    <row r="49" spans="1:10" s="22" customFormat="1" ht="15.6" x14ac:dyDescent="0.3">
      <c r="A49" s="27" t="s">
        <v>45</v>
      </c>
      <c r="B49" s="73">
        <v>1713375</v>
      </c>
      <c r="C49" s="73">
        <v>1659441</v>
      </c>
      <c r="D49" s="73">
        <v>99984</v>
      </c>
      <c r="E49" s="74"/>
      <c r="F49" s="82"/>
      <c r="G49" s="7"/>
      <c r="H49" s="7"/>
      <c r="I49" s="6"/>
      <c r="J49" s="6"/>
    </row>
    <row r="50" spans="1:10" s="22" customFormat="1" ht="15.6" x14ac:dyDescent="0.3">
      <c r="A50" s="27" t="s">
        <v>39</v>
      </c>
      <c r="B50" s="73">
        <v>421290</v>
      </c>
      <c r="C50" s="73">
        <v>414616</v>
      </c>
      <c r="D50" s="73">
        <v>13128</v>
      </c>
      <c r="E50" s="74"/>
      <c r="F50" s="82"/>
      <c r="G50" s="7"/>
      <c r="H50" s="7"/>
      <c r="I50" s="6"/>
      <c r="J50" s="6"/>
    </row>
    <row r="51" spans="1:10" s="22" customFormat="1" ht="15.6" x14ac:dyDescent="0.3">
      <c r="A51" s="27" t="s">
        <v>40</v>
      </c>
      <c r="B51" s="73">
        <v>748793</v>
      </c>
      <c r="C51" s="73">
        <v>732180</v>
      </c>
      <c r="D51" s="73">
        <v>30394</v>
      </c>
      <c r="E51" s="74"/>
      <c r="F51" s="82"/>
      <c r="G51" s="7"/>
      <c r="H51" s="7"/>
      <c r="I51" s="6"/>
      <c r="J51" s="6"/>
    </row>
    <row r="52" spans="1:10" s="22" customFormat="1" ht="15.6" x14ac:dyDescent="0.3">
      <c r="A52" s="27" t="s">
        <v>41</v>
      </c>
      <c r="B52" s="73">
        <v>1674173</v>
      </c>
      <c r="C52" s="73">
        <v>1434747</v>
      </c>
      <c r="D52" s="73">
        <v>295688</v>
      </c>
      <c r="E52" s="74"/>
      <c r="F52" s="82"/>
      <c r="G52" s="7"/>
      <c r="H52" s="7"/>
      <c r="I52" s="6"/>
      <c r="J52" s="6"/>
    </row>
    <row r="53" spans="1:10" s="22" customFormat="1" ht="16.2" thickBot="1" x14ac:dyDescent="0.35">
      <c r="A53" s="111" t="s">
        <v>46</v>
      </c>
      <c r="B53" s="112">
        <v>607009</v>
      </c>
      <c r="C53" s="112">
        <v>606981</v>
      </c>
      <c r="D53" s="112"/>
      <c r="E53" s="113"/>
      <c r="F53" s="82"/>
      <c r="G53" s="7"/>
      <c r="H53" s="7"/>
      <c r="I53" s="6"/>
      <c r="J53" s="6"/>
    </row>
    <row r="54" spans="1:10" s="22" customFormat="1" ht="16.2" thickBot="1" x14ac:dyDescent="0.35">
      <c r="A54" s="19" t="s">
        <v>24</v>
      </c>
      <c r="B54" s="84">
        <f>SUM(B48:B53)</f>
        <v>8644557</v>
      </c>
      <c r="C54" s="84">
        <f>SUM(C48:C53)</f>
        <v>8327883</v>
      </c>
      <c r="D54" s="84">
        <f>SUM(D48:D53)</f>
        <v>439194</v>
      </c>
      <c r="E54" s="85">
        <f>SUM(E48:E52)</f>
        <v>0</v>
      </c>
      <c r="F54" s="52"/>
    </row>
    <row r="55" spans="1:10" s="65" customFormat="1" ht="16.2" thickBot="1" x14ac:dyDescent="0.35">
      <c r="A55" s="100" t="s">
        <v>42</v>
      </c>
      <c r="B55" s="101"/>
      <c r="C55" s="101"/>
      <c r="D55" s="101">
        <f>B49+B50+B51+B52-C49-C50-C51-C52-D49-D50-D51-D52-E52</f>
        <v>-122547</v>
      </c>
      <c r="E55" s="102"/>
      <c r="F55" s="117"/>
    </row>
    <row r="56" spans="1:10" s="1" customFormat="1" ht="16.2" x14ac:dyDescent="0.3">
      <c r="A56" s="130" t="s">
        <v>72</v>
      </c>
      <c r="B56" s="131"/>
      <c r="C56" s="131"/>
      <c r="D56" s="52" t="s">
        <v>43</v>
      </c>
      <c r="E56" s="103">
        <v>9193.4</v>
      </c>
      <c r="F56" s="11"/>
      <c r="G56" s="22"/>
      <c r="H56" s="22"/>
    </row>
    <row r="57" spans="1:10" s="22" customFormat="1" ht="16.2" x14ac:dyDescent="0.3">
      <c r="A57" s="130" t="s">
        <v>73</v>
      </c>
      <c r="B57" s="131"/>
      <c r="C57" s="131"/>
      <c r="D57" s="52" t="s">
        <v>43</v>
      </c>
      <c r="E57" s="103">
        <v>9096.8799999999992</v>
      </c>
      <c r="F57" s="7"/>
      <c r="G57" s="104"/>
    </row>
    <row r="58" spans="1:10" s="22" customFormat="1" ht="16.2" x14ac:dyDescent="0.3">
      <c r="A58" s="118" t="s">
        <v>74</v>
      </c>
      <c r="B58" s="119"/>
      <c r="C58" s="119"/>
      <c r="D58" s="52" t="s">
        <v>43</v>
      </c>
      <c r="E58" s="103"/>
      <c r="F58" s="7"/>
      <c r="G58" s="104"/>
    </row>
    <row r="59" spans="1:10" s="1" customFormat="1" ht="16.2" x14ac:dyDescent="0.3">
      <c r="A59" s="105" t="s">
        <v>75</v>
      </c>
      <c r="B59" s="106"/>
      <c r="C59" s="106"/>
      <c r="D59" s="107" t="s">
        <v>43</v>
      </c>
      <c r="E59" s="108">
        <f>E57-E58</f>
        <v>9096.8799999999992</v>
      </c>
      <c r="F59" s="7"/>
      <c r="G59" s="104"/>
    </row>
    <row r="60" spans="1:10" s="1" customFormat="1" ht="15.6" x14ac:dyDescent="0.3">
      <c r="A60" s="20" t="s">
        <v>9</v>
      </c>
      <c r="B60" s="11"/>
      <c r="C60" s="11"/>
      <c r="D60" s="11"/>
      <c r="E60" s="11"/>
      <c r="F60" s="11"/>
      <c r="G60" s="22"/>
      <c r="H60" s="22"/>
    </row>
  </sheetData>
  <mergeCells count="6">
    <mergeCell ref="A57:C57"/>
    <mergeCell ref="B46:B47"/>
    <mergeCell ref="A45:E45"/>
    <mergeCell ref="A37:C37"/>
    <mergeCell ref="C46:E46"/>
    <mergeCell ref="A56:C56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2021-02-25T07:49:56Z</cp:lastPrinted>
  <dcterms:created xsi:type="dcterms:W3CDTF">2016-04-22T06:39:22Z</dcterms:created>
  <dcterms:modified xsi:type="dcterms:W3CDTF">2021-03-12T11:22:15Z</dcterms:modified>
</cp:coreProperties>
</file>