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20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 refMode="R1C1"/>
</workbook>
</file>

<file path=xl/calcChain.xml><?xml version="1.0" encoding="utf-8"?>
<calcChain xmlns="http://schemas.openxmlformats.org/spreadsheetml/2006/main">
  <c r="E15" i="1" l="1"/>
  <c r="E14" i="1" l="1"/>
  <c r="D32" i="1" l="1"/>
  <c r="E26" i="1" l="1"/>
  <c r="E21" i="1" l="1"/>
  <c r="E24" i="1" l="1"/>
  <c r="E18" i="1" s="1"/>
  <c r="B5" i="1" l="1"/>
  <c r="D31" i="1" l="1"/>
  <c r="D46" i="1" l="1"/>
  <c r="E45" i="1"/>
  <c r="D45" i="1"/>
  <c r="E27" i="1" s="1"/>
  <c r="D27" i="1" s="1"/>
  <c r="C45" i="1"/>
  <c r="B45" i="1"/>
  <c r="E50" i="1" l="1"/>
  <c r="D14" i="1" l="1"/>
  <c r="E17" i="1" l="1"/>
  <c r="D33" i="1" l="1"/>
  <c r="D13" i="1" l="1"/>
  <c r="C34" i="1" l="1"/>
  <c r="A34" i="1"/>
  <c r="D11" i="1" l="1"/>
  <c r="D10" i="1"/>
  <c r="E16" i="1"/>
  <c r="D12" i="1"/>
  <c r="D9" i="1" l="1"/>
  <c r="D18" i="1"/>
  <c r="E8" i="1"/>
  <c r="D15" i="1"/>
  <c r="D28" i="1" l="1"/>
  <c r="E9" i="1"/>
  <c r="E28" i="1" s="1"/>
  <c r="E34" i="1" l="1"/>
  <c r="E35" i="1" s="1"/>
</calcChain>
</file>

<file path=xl/sharedStrings.xml><?xml version="1.0" encoding="utf-8"?>
<sst xmlns="http://schemas.openxmlformats.org/spreadsheetml/2006/main" count="103" uniqueCount="73">
  <si>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</si>
  <si>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</si>
  <si>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</si>
  <si>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</si>
  <si>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</si>
  <si>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</si>
  <si>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</si>
  <si>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</si>
  <si>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</si>
  <si>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</si>
  <si>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</si>
  <si>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</si>
  <si>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</si>
  <si>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д.23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</si>
  <si>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</si>
  <si>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</si>
  <si>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</si>
  <si>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</si>
  <si>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 руб</t>
  </si>
  <si>
    <t>Стоимость выполн.работы /услуги на 1 кв.м.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</si>
  <si>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</si>
  <si>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</si>
  <si>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</si>
  <si>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</si>
  <si>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</si>
  <si>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</si>
  <si>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</si>
  <si>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</si>
  <si>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</si>
  <si>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</si>
  <si>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</si>
  <si>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*электроизмерительные работы</t>
  </si>
  <si>
    <t>октябрь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</si>
  <si>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</si>
  <si>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</si>
  <si>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</si>
  <si>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</si>
  <si>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</si>
  <si>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</si>
  <si>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</si>
  <si>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тыс.руб.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</si>
  <si>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</si>
  <si>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</si>
  <si>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</si>
  <si>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>Экономия расходов на коммун.услуги на содерж.общего имущества дома, руб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</si>
  <si>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</si>
  <si>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 Обслуживание спецсчета</t>
  </si>
  <si>
    <t>6.Работы по ремонту общедомового имущества всего, в т.ч.</t>
  </si>
  <si>
    <t>7. Расходы на коммун.услуги в целях содержания общего имущества дома</t>
  </si>
  <si>
    <t>Тариф на 1 кв.м., руб</t>
  </si>
  <si>
    <t>февраль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</si>
  <si>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</si>
  <si>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июль</t>
  </si>
  <si>
    <t>сентябрь</t>
  </si>
  <si>
    <t>в теч.года</t>
  </si>
  <si>
    <t>Отчет по предоставлению коммунальных услуг по жилым помещениям за 2020 г</t>
  </si>
  <si>
    <t>Остаток средств на 01/01/2020 г (+ есть средства, -задолженность)</t>
  </si>
  <si>
    <t>работа по предписания ГЖИ № 21/25</t>
  </si>
  <si>
    <t>январь</t>
  </si>
  <si>
    <t>работы на общедомовой системе электроснабжения п.2,3,4</t>
  </si>
  <si>
    <t>*дератизация,дезинсекция мест общего пользования</t>
  </si>
  <si>
    <t>ремонт мягкой кровли кв.35</t>
  </si>
  <si>
    <t>работы на общедомовой системе ГВС кв.108</t>
  </si>
  <si>
    <t>сент,окт</t>
  </si>
  <si>
    <t>работы на общедомовой системе отопления кв.63,55,132,136,44</t>
  </si>
  <si>
    <t>ремонт асфальтового покрытия тротуара п.2,4,5</t>
  </si>
  <si>
    <t>Начислено взносов на капит.ремонт по состоянию на 01.01.2021г</t>
  </si>
  <si>
    <t>Поступило взносов на капит.ремонт по состоянию на 01.01.2021г</t>
  </si>
  <si>
    <t>Израсходовано на капремонт со спецсчета в 2020 г</t>
  </si>
  <si>
    <t>Остаток средств на спецсчете на 01.01.2021 г</t>
  </si>
  <si>
    <t>июнь,дек</t>
  </si>
  <si>
    <t>ремонт межпанельных швов кв.120,156,4,73,105,138</t>
  </si>
  <si>
    <t>дезинфекция заключительная (коронавирус)  по предписанию Роспотребнадзора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</si>
</sst>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/>
    <xf numFmtId="1" fontId="2" fillId="0" borderId="0" xfId="0" applyNumberFormat="1" applyFont="1" applyFill="1"/>
    <xf numFmtId="0" fontId="3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top"/>
    </xf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0" fillId="0" borderId="0" xfId="0" applyFill="1"/>
    <xf numFmtId="0" fontId="3" fillId="0" borderId="0" xfId="0" applyFont="1" applyFill="1" applyAlignment="1">
      <alignment horizontal="center" vertical="top"/>
    </xf>
    <xf numFmtId="0" fontId="5" fillId="0" borderId="2" xfId="0" applyNumberFormat="1" applyFont="1" applyFill="1" applyBorder="1" applyAlignment="1">
      <alignment vertical="top" wrapText="1"/>
    </xf>
    <xf numFmtId="0" fontId="5" fillId="0" borderId="15" xfId="0" applyFont="1" applyFill="1" applyBorder="1" applyAlignment="1">
      <alignment vertical="top" wrapText="1"/>
    </xf>
    <xf numFmtId="0" fontId="5" fillId="0" borderId="16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3" fillId="0" borderId="0" xfId="0" applyFont="1" applyFill="1" applyBorder="1"/>
    <xf numFmtId="0" fontId="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6" fillId="0" borderId="19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2" fontId="4" fillId="2" borderId="7" xfId="0" applyNumberFormat="1" applyFont="1" applyFill="1" applyBorder="1" applyAlignment="1">
      <alignment vertical="top" wrapText="1"/>
    </xf>
    <xf numFmtId="0" fontId="8" fillId="2" borderId="11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0" fontId="6" fillId="0" borderId="18" xfId="0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8" fillId="2" borderId="1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1" fontId="5" fillId="0" borderId="0" xfId="0" applyNumberFormat="1" applyFont="1" applyFill="1" applyAlignment="1">
      <alignment vertical="top"/>
    </xf>
    <xf numFmtId="0" fontId="0" fillId="0" borderId="0" xfId="0" applyFont="1" applyFill="1"/>
    <xf numFmtId="0" fontId="5" fillId="0" borderId="4" xfId="0" applyFont="1" applyFill="1" applyBorder="1" applyAlignment="1">
      <alignment vertical="top" wrapText="1"/>
    </xf>
    <xf numFmtId="0" fontId="4" fillId="2" borderId="22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vertical="top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9" xfId="0" applyFont="1" applyFill="1" applyBorder="1" applyAlignment="1">
      <alignment horizontal="center" vertical="top" wrapText="1"/>
    </xf>
    <xf numFmtId="0" fontId="9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10" fillId="0" borderId="0" xfId="0" applyFont="1" applyFill="1"/>
    <xf numFmtId="0" fontId="6" fillId="0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9" fillId="0" borderId="0" xfId="0" applyFont="1" applyFill="1" applyBorder="1"/>
    <xf numFmtId="165" fontId="5" fillId="0" borderId="1" xfId="1" applyNumberFormat="1" applyFont="1" applyFill="1" applyBorder="1" applyAlignment="1">
      <alignment vertical="top"/>
    </xf>
    <xf numFmtId="165" fontId="5" fillId="0" borderId="3" xfId="1" applyNumberFormat="1" applyFont="1" applyFill="1" applyBorder="1" applyAlignment="1">
      <alignment vertical="top"/>
    </xf>
    <xf numFmtId="165" fontId="6" fillId="0" borderId="11" xfId="1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 wrapText="1"/>
    </xf>
    <xf numFmtId="165" fontId="8" fillId="2" borderId="11" xfId="1" applyNumberFormat="1" applyFont="1" applyFill="1" applyBorder="1" applyAlignment="1">
      <alignment vertical="top" wrapText="1"/>
    </xf>
    <xf numFmtId="165" fontId="8" fillId="2" borderId="12" xfId="1" applyNumberFormat="1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vertical="top" wrapText="1"/>
    </xf>
    <xf numFmtId="165" fontId="5" fillId="0" borderId="12" xfId="1" applyNumberFormat="1" applyFont="1" applyFill="1" applyBorder="1" applyAlignment="1">
      <alignment vertical="top" wrapText="1"/>
    </xf>
    <xf numFmtId="165" fontId="4" fillId="2" borderId="8" xfId="1" applyNumberFormat="1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top" wrapText="1"/>
    </xf>
    <xf numFmtId="165" fontId="4" fillId="0" borderId="14" xfId="1" applyNumberFormat="1" applyFont="1" applyFill="1" applyBorder="1" applyAlignment="1">
      <alignment vertical="top"/>
    </xf>
    <xf numFmtId="165" fontId="4" fillId="0" borderId="24" xfId="1" applyNumberFormat="1" applyFont="1" applyFill="1" applyBorder="1" applyAlignment="1">
      <alignment vertical="top"/>
    </xf>
    <xf numFmtId="2" fontId="5" fillId="0" borderId="11" xfId="0" applyNumberFormat="1" applyFont="1" applyFill="1" applyBorder="1" applyAlignment="1">
      <alignment vertical="top" wrapText="1"/>
    </xf>
    <xf numFmtId="2" fontId="5" fillId="0" borderId="16" xfId="0" applyNumberFormat="1" applyFont="1" applyFill="1" applyBorder="1" applyAlignment="1">
      <alignment vertical="top" wrapText="1"/>
    </xf>
    <xf numFmtId="0" fontId="5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vertical="top" wrapText="1"/>
    </xf>
    <xf numFmtId="0" fontId="11" fillId="0" borderId="0" xfId="0" applyFont="1" applyFill="1" applyAlignment="1">
      <alignment wrapText="1"/>
    </xf>
    <xf numFmtId="0" fontId="5" fillId="0" borderId="9" xfId="0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vertical="top" wrapText="1"/>
    </xf>
    <xf numFmtId="0" fontId="5" fillId="0" borderId="11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vertical="top" wrapText="1"/>
    </xf>
    <xf numFmtId="1" fontId="5" fillId="2" borderId="14" xfId="0" applyNumberFormat="1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center" vertical="top" wrapText="1"/>
    </xf>
    <xf numFmtId="2" fontId="4" fillId="2" borderId="14" xfId="0" applyNumberFormat="1" applyFont="1" applyFill="1" applyBorder="1" applyAlignment="1">
      <alignment vertical="top" wrapText="1"/>
    </xf>
    <xf numFmtId="165" fontId="4" fillId="2" borderId="14" xfId="1" applyNumberFormat="1" applyFont="1" applyFill="1" applyBorder="1" applyAlignment="1">
      <alignment vertical="top" wrapText="1"/>
    </xf>
    <xf numFmtId="166" fontId="8" fillId="0" borderId="0" xfId="1" applyNumberFormat="1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9" fillId="2" borderId="0" xfId="0" applyFont="1" applyFill="1" applyAlignment="1"/>
    <xf numFmtId="0" fontId="6" fillId="2" borderId="0" xfId="0" applyFont="1" applyFill="1" applyAlignment="1">
      <alignment vertical="top" wrapText="1"/>
    </xf>
    <xf numFmtId="166" fontId="8" fillId="2" borderId="0" xfId="1" applyNumberFormat="1" applyFont="1" applyFill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65" fontId="5" fillId="0" borderId="5" xfId="1" applyNumberFormat="1" applyFont="1" applyFill="1" applyBorder="1" applyAlignment="1">
      <alignment vertical="top" wrapText="1"/>
    </xf>
    <xf numFmtId="0" fontId="5" fillId="0" borderId="9" xfId="0" applyNumberFormat="1" applyFont="1" applyFill="1" applyBorder="1" applyAlignment="1">
      <alignment vertical="top" wrapText="1"/>
    </xf>
    <xf numFmtId="165" fontId="5" fillId="0" borderId="4" xfId="1" applyNumberFormat="1" applyFont="1" applyFill="1" applyBorder="1" applyAlignment="1">
      <alignment vertical="top"/>
    </xf>
    <xf numFmtId="165" fontId="5" fillId="0" borderId="5" xfId="1" applyNumberFormat="1" applyFont="1" applyFill="1" applyBorder="1" applyAlignment="1">
      <alignment vertical="top"/>
    </xf>
    <xf numFmtId="0" fontId="6" fillId="0" borderId="25" xfId="0" applyFont="1" applyFill="1" applyBorder="1" applyAlignment="1">
      <alignment vertical="top" wrapText="1"/>
    </xf>
    <xf numFmtId="165" fontId="6" fillId="0" borderId="26" xfId="1" applyNumberFormat="1" applyFont="1" applyFill="1" applyBorder="1" applyAlignment="1">
      <alignment vertical="top"/>
    </xf>
    <xf numFmtId="165" fontId="6" fillId="0" borderId="27" xfId="1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0" fillId="0" borderId="0" xfId="0" applyFill="1" applyBorder="1"/>
    <xf numFmtId="1" fontId="5" fillId="0" borderId="0" xfId="0" applyNumberFormat="1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5" fillId="0" borderId="1" xfId="0" applyNumberFormat="1" applyFont="1" applyFill="1" applyBorder="1" applyAlignment="1">
      <alignment horizontal="center" vertical="top" wrapText="1"/>
    </xf>
    <xf numFmtId="165" fontId="5" fillId="0" borderId="17" xfId="1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Alignment="1"/>
    <xf numFmtId="0" fontId="0" fillId="0" borderId="0" xfId="0" applyFont="1" applyFill="1" applyBorder="1"/>
    <xf numFmtId="165" fontId="4" fillId="0" borderId="0" xfId="1" applyNumberFormat="1" applyFont="1" applyFill="1" applyAlignment="1">
      <alignment horizontal="right" vertical="top" wrapText="1"/>
    </xf>
    <xf numFmtId="165" fontId="6" fillId="0" borderId="19" xfId="1" applyNumberFormat="1" applyFont="1" applyFill="1" applyBorder="1" applyAlignment="1">
      <alignment vertical="top" wrapText="1"/>
    </xf>
    <xf numFmtId="165" fontId="6" fillId="0" borderId="20" xfId="1" applyNumberFormat="1" applyFont="1" applyFill="1" applyBorder="1" applyAlignment="1">
      <alignment vertical="top" wrapText="1"/>
    </xf>
    <xf numFmtId="165" fontId="6" fillId="0" borderId="1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" fontId="4" fillId="0" borderId="0" xfId="0" applyNumberFormat="1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Alignment="1"/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4" fillId="0" borderId="6" xfId="0" applyNumberFormat="1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topLeftCell="A13" zoomScale="75" zoomScaleNormal="75" workbookViewId="0">
      <selection activeCell="A26" sqref="A26"/>
    </sheetView>
  </sheetViews>
  <sheetFormatPr defaultRowHeight="15.6" x14ac:dyDescent="0.3"/>
  <cols>
    <col min="1" max="1" width="80.21875" style="9" customWidth="1"/>
    <col min="2" max="2" width="14.6640625" style="9" customWidth="1"/>
    <col min="3" max="3" width="13.5546875" style="9" customWidth="1"/>
    <col min="4" max="4" width="14.6640625" style="9" customWidth="1"/>
    <col min="5" max="5" width="14.33203125" style="9" customWidth="1"/>
    <col min="6" max="6" width="13.109375" style="9" bestFit="1" customWidth="1"/>
  </cols>
  <sheetData>
    <row r="1" spans="1:10" s="16" customFormat="1" ht="31.2" x14ac:dyDescent="0.3">
      <c r="A1" s="37" t="s">
        <v>9</v>
      </c>
      <c r="B1" s="9"/>
      <c r="C1" s="9">
        <v>2020</v>
      </c>
      <c r="D1" s="38" t="s">
        <v>17</v>
      </c>
      <c r="E1" s="38">
        <v>12</v>
      </c>
      <c r="F1" s="9"/>
    </row>
    <row r="2" spans="1:10" s="16" customFormat="1" x14ac:dyDescent="0.3">
      <c r="A2" s="39" t="s">
        <v>13</v>
      </c>
      <c r="B2" s="9"/>
      <c r="C2" s="9"/>
      <c r="D2" s="9"/>
      <c r="E2" s="9"/>
      <c r="F2" s="9"/>
    </row>
    <row r="3" spans="1:10" s="16" customFormat="1" x14ac:dyDescent="0.3">
      <c r="A3" s="9" t="s">
        <v>21</v>
      </c>
      <c r="B3" s="9">
        <v>9496.4</v>
      </c>
      <c r="C3" s="9"/>
      <c r="D3" s="9"/>
      <c r="E3" s="9"/>
      <c r="F3" s="9"/>
    </row>
    <row r="4" spans="1:10" s="16" customFormat="1" x14ac:dyDescent="0.3">
      <c r="A4" s="9" t="s">
        <v>49</v>
      </c>
      <c r="B4" s="9">
        <v>16.11</v>
      </c>
      <c r="C4" s="9">
        <v>16.190000000000001</v>
      </c>
      <c r="D4" s="9"/>
      <c r="E4" s="9"/>
      <c r="F4" s="9"/>
    </row>
    <row r="5" spans="1:10" s="16" customFormat="1" x14ac:dyDescent="0.3">
      <c r="A5" s="9" t="s">
        <v>18</v>
      </c>
      <c r="B5" s="119">
        <f>B3*B4*6+B3*C4*(E1-6)</f>
        <v>1840402.32</v>
      </c>
      <c r="C5" s="40"/>
      <c r="D5" s="40"/>
      <c r="E5" s="9"/>
      <c r="F5" s="40"/>
      <c r="G5" s="9"/>
    </row>
    <row r="6" spans="1:10" s="16" customFormat="1" ht="16.2" thickBot="1" x14ac:dyDescent="0.35">
      <c r="A6" s="9" t="s">
        <v>0</v>
      </c>
      <c r="B6" s="9">
        <v>100</v>
      </c>
      <c r="C6" s="9"/>
      <c r="D6" s="9"/>
      <c r="E6" s="9"/>
      <c r="F6" s="40"/>
    </row>
    <row r="7" spans="1:10" s="17" customFormat="1" ht="62.4" x14ac:dyDescent="0.3">
      <c r="A7" s="6" t="s">
        <v>1</v>
      </c>
      <c r="B7" s="8" t="s">
        <v>10</v>
      </c>
      <c r="C7" s="8" t="s">
        <v>15</v>
      </c>
      <c r="D7" s="8" t="s">
        <v>19</v>
      </c>
      <c r="E7" s="7" t="s">
        <v>16</v>
      </c>
      <c r="F7" s="10"/>
    </row>
    <row r="8" spans="1:10" s="16" customFormat="1" x14ac:dyDescent="0.3">
      <c r="A8" s="11" t="s">
        <v>2</v>
      </c>
      <c r="B8" s="81" t="s">
        <v>11</v>
      </c>
      <c r="C8" s="97" t="s">
        <v>20</v>
      </c>
      <c r="D8" s="12">
        <v>1.06</v>
      </c>
      <c r="E8" s="72">
        <f>D8*B3*E1</f>
        <v>120794.20799999998</v>
      </c>
      <c r="F8" s="9"/>
    </row>
    <row r="9" spans="1:10" s="16" customFormat="1" ht="46.8" x14ac:dyDescent="0.3">
      <c r="A9" s="11" t="s">
        <v>3</v>
      </c>
      <c r="B9" s="81" t="s">
        <v>11</v>
      </c>
      <c r="C9" s="97" t="s">
        <v>20</v>
      </c>
      <c r="D9" s="12">
        <f>5.75+D10+D11+D12+D13+D14</f>
        <v>7.9367658621512716</v>
      </c>
      <c r="E9" s="72">
        <f>D9*E1*B3</f>
        <v>904448.44</v>
      </c>
      <c r="F9" s="9"/>
    </row>
    <row r="10" spans="1:10" s="16" customFormat="1" x14ac:dyDescent="0.3">
      <c r="A10" s="13" t="s">
        <v>4</v>
      </c>
      <c r="B10" s="81"/>
      <c r="C10" s="97" t="s">
        <v>20</v>
      </c>
      <c r="D10" s="12">
        <f>E10/E1/B3</f>
        <v>0</v>
      </c>
      <c r="E10" s="72"/>
      <c r="F10" s="9"/>
    </row>
    <row r="11" spans="1:10" s="16" customFormat="1" x14ac:dyDescent="0.3">
      <c r="A11" s="13" t="s">
        <v>5</v>
      </c>
      <c r="B11" s="81"/>
      <c r="C11" s="97" t="s">
        <v>20</v>
      </c>
      <c r="D11" s="12">
        <f>E11/E1/B3</f>
        <v>0</v>
      </c>
      <c r="E11" s="72"/>
      <c r="F11" s="9"/>
    </row>
    <row r="12" spans="1:10" s="16" customFormat="1" x14ac:dyDescent="0.3">
      <c r="A12" s="13" t="s">
        <v>6</v>
      </c>
      <c r="B12" s="81"/>
      <c r="C12" s="97" t="s">
        <v>20</v>
      </c>
      <c r="D12" s="12">
        <f>E12/B3/E1</f>
        <v>2.1318868202687336</v>
      </c>
      <c r="E12" s="72">
        <v>242943</v>
      </c>
      <c r="F12" s="9"/>
    </row>
    <row r="13" spans="1:10" s="16" customFormat="1" x14ac:dyDescent="0.3">
      <c r="A13" s="13" t="s">
        <v>31</v>
      </c>
      <c r="B13" s="81"/>
      <c r="C13" s="97" t="s">
        <v>24</v>
      </c>
      <c r="D13" s="12">
        <f>E13/E1/B3</f>
        <v>0</v>
      </c>
      <c r="E13" s="72"/>
      <c r="F13" s="5"/>
      <c r="G13" s="4"/>
    </row>
    <row r="14" spans="1:10" s="107" customFormat="1" x14ac:dyDescent="0.3">
      <c r="A14" s="13" t="s">
        <v>60</v>
      </c>
      <c r="B14" s="81"/>
      <c r="C14" s="105" t="s">
        <v>20</v>
      </c>
      <c r="D14" s="12">
        <f>E14/B3/E1</f>
        <v>5.4879041882537956E-2</v>
      </c>
      <c r="E14" s="72">
        <f>0.05*E1*B3+556</f>
        <v>6253.8400000000011</v>
      </c>
      <c r="F14" s="15"/>
      <c r="G14" s="15"/>
      <c r="H14" s="47"/>
      <c r="I14" s="106"/>
      <c r="J14" s="106"/>
    </row>
    <row r="15" spans="1:10" s="16" customFormat="1" ht="46.8" x14ac:dyDescent="0.3">
      <c r="A15" s="11" t="s">
        <v>51</v>
      </c>
      <c r="B15" s="81" t="s">
        <v>11</v>
      </c>
      <c r="C15" s="97" t="s">
        <v>20</v>
      </c>
      <c r="D15" s="12">
        <f>E15/E1/B3</f>
        <v>5.5934396192241271</v>
      </c>
      <c r="E15" s="72">
        <f>14714*3.61*E1</f>
        <v>637410.48</v>
      </c>
      <c r="F15" s="9"/>
    </row>
    <row r="16" spans="1:10" s="16" customFormat="1" ht="31.2" x14ac:dyDescent="0.3">
      <c r="A16" s="25" t="s">
        <v>45</v>
      </c>
      <c r="B16" s="86" t="s">
        <v>11</v>
      </c>
      <c r="C16" s="26" t="s">
        <v>20</v>
      </c>
      <c r="D16" s="78">
        <v>0.51</v>
      </c>
      <c r="E16" s="73">
        <f>D16*E1*B3</f>
        <v>58117.968000000001</v>
      </c>
      <c r="F16" s="9"/>
    </row>
    <row r="17" spans="1:10" s="16" customFormat="1" ht="17.399999999999999" thickBot="1" x14ac:dyDescent="0.35">
      <c r="A17" s="25" t="s">
        <v>46</v>
      </c>
      <c r="B17" s="82" t="s">
        <v>11</v>
      </c>
      <c r="C17" s="26" t="s">
        <v>20</v>
      </c>
      <c r="D17" s="78">
        <v>0.2</v>
      </c>
      <c r="E17" s="73">
        <f>D17*E1*B3</f>
        <v>22791.360000000004</v>
      </c>
      <c r="F17" s="9"/>
      <c r="G17" s="80"/>
      <c r="H17" s="83"/>
      <c r="I17" s="83"/>
      <c r="J17" s="83"/>
    </row>
    <row r="18" spans="1:10" s="16" customFormat="1" x14ac:dyDescent="0.3">
      <c r="A18" s="30" t="s">
        <v>47</v>
      </c>
      <c r="B18" s="31"/>
      <c r="C18" s="31"/>
      <c r="D18" s="32">
        <f>E18/E1/B3</f>
        <v>0.69748825870856346</v>
      </c>
      <c r="E18" s="74">
        <f>E19+E20+E21+E26+E22+E23+E24+E25</f>
        <v>79483.530000000013</v>
      </c>
      <c r="F18" s="9"/>
    </row>
    <row r="19" spans="1:10" s="3" customFormat="1" x14ac:dyDescent="0.3">
      <c r="A19" s="11" t="s">
        <v>57</v>
      </c>
      <c r="B19" s="23" t="s">
        <v>58</v>
      </c>
      <c r="C19" s="124" t="s">
        <v>20</v>
      </c>
      <c r="D19" s="14"/>
      <c r="E19" s="72">
        <v>4649.9399999999996</v>
      </c>
      <c r="F19" s="39"/>
    </row>
    <row r="20" spans="1:10" s="3" customFormat="1" x14ac:dyDescent="0.3">
      <c r="A20" s="11" t="s">
        <v>59</v>
      </c>
      <c r="B20" s="23" t="s">
        <v>50</v>
      </c>
      <c r="C20" s="124" t="s">
        <v>20</v>
      </c>
      <c r="D20" s="14"/>
      <c r="E20" s="72">
        <v>1717.22</v>
      </c>
      <c r="F20" s="39"/>
    </row>
    <row r="21" spans="1:10" s="49" customFormat="1" x14ac:dyDescent="0.3">
      <c r="A21" s="11" t="s">
        <v>71</v>
      </c>
      <c r="B21" s="23" t="s">
        <v>70</v>
      </c>
      <c r="C21" s="124" t="s">
        <v>20</v>
      </c>
      <c r="D21" s="12"/>
      <c r="E21" s="72">
        <f>12580+8510+2220</f>
        <v>23310</v>
      </c>
      <c r="F21" s="9"/>
    </row>
    <row r="22" spans="1:10" s="49" customFormat="1" x14ac:dyDescent="0.3">
      <c r="A22" s="11" t="s">
        <v>61</v>
      </c>
      <c r="B22" s="23" t="s">
        <v>52</v>
      </c>
      <c r="C22" s="124" t="s">
        <v>20</v>
      </c>
      <c r="D22" s="12"/>
      <c r="E22" s="72">
        <v>8054.93</v>
      </c>
      <c r="F22" s="9"/>
    </row>
    <row r="23" spans="1:10" s="49" customFormat="1" x14ac:dyDescent="0.3">
      <c r="A23" s="11" t="s">
        <v>62</v>
      </c>
      <c r="B23" s="23" t="s">
        <v>53</v>
      </c>
      <c r="C23" s="124" t="s">
        <v>20</v>
      </c>
      <c r="D23" s="12"/>
      <c r="E23" s="72">
        <v>1357.82</v>
      </c>
      <c r="F23" s="9"/>
    </row>
    <row r="24" spans="1:10" s="49" customFormat="1" x14ac:dyDescent="0.3">
      <c r="A24" s="11" t="s">
        <v>64</v>
      </c>
      <c r="B24" s="23" t="s">
        <v>63</v>
      </c>
      <c r="C24" s="124" t="s">
        <v>20</v>
      </c>
      <c r="D24" s="12"/>
      <c r="E24" s="72">
        <f>1188.18+1211.33+1458.46+929.37+1323.65</f>
        <v>6110.99</v>
      </c>
      <c r="F24" s="9"/>
      <c r="J24" s="118"/>
    </row>
    <row r="25" spans="1:10" s="49" customFormat="1" ht="16.2" thickBot="1" x14ac:dyDescent="0.35">
      <c r="A25" s="84" t="s">
        <v>65</v>
      </c>
      <c r="B25" s="50" t="s">
        <v>32</v>
      </c>
      <c r="C25" s="27" t="s">
        <v>20</v>
      </c>
      <c r="D25" s="85"/>
      <c r="E25" s="98">
        <v>1882.63</v>
      </c>
      <c r="F25" s="9"/>
    </row>
    <row r="26" spans="1:10" s="49" customFormat="1" ht="15" customHeight="1" x14ac:dyDescent="0.3">
      <c r="A26" s="115" t="s">
        <v>72</v>
      </c>
      <c r="B26" s="23" t="s">
        <v>54</v>
      </c>
      <c r="C26" s="124" t="s">
        <v>20</v>
      </c>
      <c r="D26" s="12"/>
      <c r="E26" s="72">
        <f>2700+2700+2700+2700+2700+2700+2700+2700+2700+2700+2700+2700</f>
        <v>32400</v>
      </c>
      <c r="F26" s="9"/>
    </row>
    <row r="27" spans="1:10" s="22" customFormat="1" ht="16.2" thickBot="1" x14ac:dyDescent="0.35">
      <c r="A27" s="19" t="s">
        <v>48</v>
      </c>
      <c r="B27" s="20"/>
      <c r="C27" s="20" t="s">
        <v>20</v>
      </c>
      <c r="D27" s="79">
        <f>E27/B3/E1</f>
        <v>0.54253892703199813</v>
      </c>
      <c r="E27" s="114">
        <f>D45+D46</f>
        <v>61826</v>
      </c>
      <c r="F27" s="34"/>
      <c r="G27" s="35"/>
      <c r="H27" s="21"/>
      <c r="I27" s="21"/>
      <c r="J27" s="21"/>
    </row>
    <row r="28" spans="1:10" s="16" customFormat="1" ht="18" thickBot="1" x14ac:dyDescent="0.35">
      <c r="A28" s="87" t="s">
        <v>7</v>
      </c>
      <c r="B28" s="88"/>
      <c r="C28" s="89" t="s">
        <v>20</v>
      </c>
      <c r="D28" s="90">
        <f>D8+D9+D15+D16+D18+D27+D17</f>
        <v>16.540232667115959</v>
      </c>
      <c r="E28" s="91">
        <f>E8+E9+E15+E16+E18+E27+E17</f>
        <v>1884871.9860000003</v>
      </c>
      <c r="F28" s="125"/>
      <c r="G28" s="2"/>
    </row>
    <row r="29" spans="1:10" s="22" customFormat="1" ht="16.2" thickBot="1" x14ac:dyDescent="0.35">
      <c r="A29" s="133" t="s">
        <v>25</v>
      </c>
      <c r="B29" s="134"/>
      <c r="C29" s="134"/>
      <c r="D29" s="51" t="s">
        <v>27</v>
      </c>
      <c r="E29" s="52" t="s">
        <v>28</v>
      </c>
      <c r="F29" s="53"/>
      <c r="G29" s="34"/>
      <c r="H29" s="54"/>
      <c r="I29" s="21"/>
      <c r="J29" s="21"/>
    </row>
    <row r="30" spans="1:10" s="58" customFormat="1" x14ac:dyDescent="0.3">
      <c r="A30" s="41" t="s">
        <v>56</v>
      </c>
      <c r="B30" s="28"/>
      <c r="C30" s="57" t="s">
        <v>24</v>
      </c>
      <c r="D30" s="120"/>
      <c r="E30" s="121">
        <v>-244741</v>
      </c>
      <c r="F30" s="42"/>
    </row>
    <row r="31" spans="1:10" s="58" customFormat="1" x14ac:dyDescent="0.3">
      <c r="A31" s="13" t="s">
        <v>12</v>
      </c>
      <c r="B31" s="24"/>
      <c r="C31" s="59" t="s">
        <v>24</v>
      </c>
      <c r="D31" s="122">
        <f>28538/12*E1</f>
        <v>28538</v>
      </c>
      <c r="E31" s="123"/>
      <c r="F31" s="42"/>
    </row>
    <row r="32" spans="1:10" s="58" customFormat="1" x14ac:dyDescent="0.3">
      <c r="A32" s="13" t="s">
        <v>33</v>
      </c>
      <c r="B32" s="24"/>
      <c r="C32" s="59" t="s">
        <v>24</v>
      </c>
      <c r="D32" s="122">
        <f>14974.29+13531.59+3153</f>
        <v>31658.880000000001</v>
      </c>
      <c r="E32" s="123"/>
      <c r="F32" s="43"/>
    </row>
    <row r="33" spans="1:10" s="60" customFormat="1" ht="16.2" x14ac:dyDescent="0.3">
      <c r="A33" s="13" t="s">
        <v>29</v>
      </c>
      <c r="B33" s="24"/>
      <c r="C33" s="59" t="s">
        <v>24</v>
      </c>
      <c r="D33" s="122">
        <f>B5</f>
        <v>1840402.32</v>
      </c>
      <c r="E33" s="123"/>
      <c r="F33" s="44"/>
    </row>
    <row r="34" spans="1:10" s="60" customFormat="1" ht="16.2" x14ac:dyDescent="0.3">
      <c r="A34" s="55" t="str">
        <f>A28</f>
        <v>итого расходы</v>
      </c>
      <c r="B34" s="56"/>
      <c r="C34" s="61" t="str">
        <f>C28</f>
        <v>руб</v>
      </c>
      <c r="D34" s="68"/>
      <c r="E34" s="69">
        <f>E28</f>
        <v>1884871.9860000003</v>
      </c>
      <c r="F34" s="44"/>
    </row>
    <row r="35" spans="1:10" s="65" customFormat="1" ht="16.8" thickBot="1" x14ac:dyDescent="0.35">
      <c r="A35" s="45" t="s">
        <v>14</v>
      </c>
      <c r="B35" s="33"/>
      <c r="C35" s="62" t="s">
        <v>24</v>
      </c>
      <c r="D35" s="70"/>
      <c r="E35" s="71">
        <f>E30+D31+D32+D33-E34</f>
        <v>-229013.78600000008</v>
      </c>
      <c r="F35" s="46"/>
      <c r="G35" s="63"/>
      <c r="H35" s="64"/>
      <c r="I35" s="64"/>
      <c r="J35" s="64"/>
    </row>
    <row r="36" spans="1:10" s="16" customFormat="1" x14ac:dyDescent="0.3">
      <c r="A36" s="130" t="s">
        <v>55</v>
      </c>
      <c r="B36" s="131"/>
      <c r="C36" s="131"/>
      <c r="D36" s="131"/>
      <c r="E36" s="132"/>
      <c r="F36" s="47"/>
      <c r="G36" s="5"/>
      <c r="H36" s="5"/>
      <c r="I36" s="4"/>
      <c r="J36" s="4"/>
    </row>
    <row r="37" spans="1:10" s="49" customFormat="1" x14ac:dyDescent="0.3">
      <c r="A37" s="36" t="s">
        <v>22</v>
      </c>
      <c r="B37" s="128" t="s">
        <v>34</v>
      </c>
      <c r="C37" s="128" t="s">
        <v>26</v>
      </c>
      <c r="D37" s="135"/>
      <c r="E37" s="136"/>
      <c r="F37" s="5"/>
      <c r="G37" s="5"/>
      <c r="H37" s="5"/>
      <c r="I37" s="4"/>
      <c r="J37" s="4"/>
    </row>
    <row r="38" spans="1:10" s="49" customFormat="1" ht="62.4" x14ac:dyDescent="0.3">
      <c r="A38" s="11"/>
      <c r="B38" s="129"/>
      <c r="C38" s="113" t="s">
        <v>35</v>
      </c>
      <c r="D38" s="113" t="s">
        <v>36</v>
      </c>
      <c r="E38" s="75" t="s">
        <v>30</v>
      </c>
      <c r="F38" s="5"/>
      <c r="G38" s="5"/>
      <c r="H38" s="5"/>
      <c r="I38" s="4"/>
      <c r="J38" s="4"/>
    </row>
    <row r="39" spans="1:10" s="16" customFormat="1" x14ac:dyDescent="0.3">
      <c r="A39" s="18" t="s">
        <v>41</v>
      </c>
      <c r="B39" s="66">
        <v>2075947</v>
      </c>
      <c r="C39" s="66">
        <v>2075905</v>
      </c>
      <c r="D39" s="66"/>
      <c r="E39" s="67"/>
      <c r="F39" s="48"/>
      <c r="G39" s="5"/>
      <c r="H39" s="5"/>
      <c r="I39" s="4"/>
      <c r="J39" s="4"/>
    </row>
    <row r="40" spans="1:10" s="16" customFormat="1" x14ac:dyDescent="0.3">
      <c r="A40" s="18" t="s">
        <v>42</v>
      </c>
      <c r="B40" s="66">
        <v>975959</v>
      </c>
      <c r="C40" s="66">
        <v>1054763</v>
      </c>
      <c r="D40" s="66">
        <v>94042</v>
      </c>
      <c r="E40" s="67"/>
      <c r="F40" s="48"/>
      <c r="G40" s="5"/>
      <c r="H40" s="5"/>
      <c r="I40" s="4"/>
      <c r="J40" s="4"/>
    </row>
    <row r="41" spans="1:10" s="16" customFormat="1" x14ac:dyDescent="0.3">
      <c r="A41" s="18" t="s">
        <v>37</v>
      </c>
      <c r="B41" s="66">
        <v>230932</v>
      </c>
      <c r="C41" s="66">
        <v>228275</v>
      </c>
      <c r="D41" s="66">
        <v>11045</v>
      </c>
      <c r="E41" s="67"/>
      <c r="F41" s="48"/>
      <c r="G41" s="5"/>
      <c r="H41" s="5"/>
      <c r="I41" s="4"/>
      <c r="J41" s="4"/>
    </row>
    <row r="42" spans="1:10" s="16" customFormat="1" x14ac:dyDescent="0.3">
      <c r="A42" s="18" t="s">
        <v>38</v>
      </c>
      <c r="B42" s="66">
        <v>400062</v>
      </c>
      <c r="C42" s="66">
        <v>407646</v>
      </c>
      <c r="D42" s="66">
        <v>25572</v>
      </c>
      <c r="E42" s="67"/>
      <c r="F42" s="48"/>
      <c r="G42" s="5"/>
      <c r="H42" s="5"/>
      <c r="I42" s="4"/>
      <c r="J42" s="4"/>
    </row>
    <row r="43" spans="1:10" s="16" customFormat="1" x14ac:dyDescent="0.3">
      <c r="A43" s="18" t="s">
        <v>39</v>
      </c>
      <c r="B43" s="66">
        <v>897664</v>
      </c>
      <c r="C43" s="66">
        <v>752107</v>
      </c>
      <c r="D43" s="66">
        <v>102775</v>
      </c>
      <c r="E43" s="67"/>
      <c r="F43" s="48"/>
      <c r="G43" s="5"/>
      <c r="H43" s="5"/>
      <c r="I43" s="4"/>
      <c r="J43" s="4"/>
    </row>
    <row r="44" spans="1:10" s="16" customFormat="1" ht="16.2" thickBot="1" x14ac:dyDescent="0.35">
      <c r="A44" s="99" t="s">
        <v>43</v>
      </c>
      <c r="B44" s="100">
        <v>360880</v>
      </c>
      <c r="C44" s="100">
        <v>360868</v>
      </c>
      <c r="D44" s="100"/>
      <c r="E44" s="101"/>
      <c r="F44" s="48"/>
      <c r="G44" s="5"/>
      <c r="H44" s="5"/>
      <c r="I44" s="4"/>
      <c r="J44" s="4"/>
    </row>
    <row r="45" spans="1:10" s="16" customFormat="1" ht="16.2" thickBot="1" x14ac:dyDescent="0.35">
      <c r="A45" s="29" t="s">
        <v>23</v>
      </c>
      <c r="B45" s="76">
        <f>SUM(B39:B44)</f>
        <v>4941444</v>
      </c>
      <c r="C45" s="76">
        <f>SUM(C39:C44)</f>
        <v>4879564</v>
      </c>
      <c r="D45" s="76">
        <f>SUM(D39:D44)</f>
        <v>233434</v>
      </c>
      <c r="E45" s="77">
        <f>SUM(E39:E43)</f>
        <v>0</v>
      </c>
      <c r="F45" s="42"/>
    </row>
    <row r="46" spans="1:10" s="58" customFormat="1" ht="16.2" thickBot="1" x14ac:dyDescent="0.35">
      <c r="A46" s="102" t="s">
        <v>44</v>
      </c>
      <c r="B46" s="103"/>
      <c r="C46" s="103"/>
      <c r="D46" s="103">
        <f>B40+B41+B42+B43-C40-C41-C42-C43-D40-D41-D42-D43-E43</f>
        <v>-171608</v>
      </c>
      <c r="E46" s="104"/>
      <c r="F46" s="108"/>
    </row>
    <row r="47" spans="1:10" s="112" customFormat="1" ht="16.2" x14ac:dyDescent="0.3">
      <c r="A47" s="126" t="s">
        <v>66</v>
      </c>
      <c r="B47" s="127"/>
      <c r="C47" s="127"/>
      <c r="D47" s="42" t="s">
        <v>40</v>
      </c>
      <c r="E47" s="92">
        <v>4211.1000000000004</v>
      </c>
      <c r="F47" s="109"/>
      <c r="G47" s="110"/>
      <c r="H47" s="111"/>
      <c r="I47" s="111"/>
    </row>
    <row r="48" spans="1:10" s="112" customFormat="1" ht="16.2" x14ac:dyDescent="0.3">
      <c r="A48" s="126" t="s">
        <v>67</v>
      </c>
      <c r="B48" s="127"/>
      <c r="C48" s="127"/>
      <c r="D48" s="42" t="s">
        <v>40</v>
      </c>
      <c r="E48" s="92">
        <v>3745.29</v>
      </c>
      <c r="F48" s="109"/>
      <c r="G48" s="110"/>
      <c r="H48" s="111"/>
      <c r="I48" s="111"/>
    </row>
    <row r="49" spans="1:9" s="112" customFormat="1" ht="16.2" x14ac:dyDescent="0.3">
      <c r="A49" s="116" t="s">
        <v>68</v>
      </c>
      <c r="B49" s="117"/>
      <c r="C49" s="117"/>
      <c r="D49" s="42" t="s">
        <v>40</v>
      </c>
      <c r="E49" s="92">
        <v>0</v>
      </c>
      <c r="F49" s="109"/>
      <c r="G49" s="110"/>
      <c r="H49" s="111"/>
      <c r="I49" s="111"/>
    </row>
    <row r="50" spans="1:9" s="112" customFormat="1" ht="16.2" x14ac:dyDescent="0.3">
      <c r="A50" s="93" t="s">
        <v>69</v>
      </c>
      <c r="B50" s="94"/>
      <c r="C50" s="94"/>
      <c r="D50" s="95" t="s">
        <v>40</v>
      </c>
      <c r="E50" s="96">
        <f>E48</f>
        <v>3745.29</v>
      </c>
      <c r="F50" s="109"/>
      <c r="G50" s="110"/>
      <c r="H50" s="111"/>
      <c r="I50" s="111"/>
    </row>
    <row r="51" spans="1:9" s="1" customFormat="1" x14ac:dyDescent="0.3">
      <c r="A51" s="15" t="s">
        <v>8</v>
      </c>
      <c r="B51" s="9"/>
      <c r="C51" s="9"/>
      <c r="D51" s="9"/>
      <c r="E51" s="9"/>
      <c r="F51" s="9"/>
      <c r="G51" s="16"/>
      <c r="H51" s="16"/>
    </row>
  </sheetData>
  <mergeCells count="6">
    <mergeCell ref="A47:C47"/>
    <mergeCell ref="A48:C48"/>
    <mergeCell ref="B37:B38"/>
    <mergeCell ref="A36:E36"/>
    <mergeCell ref="A29:C29"/>
    <mergeCell ref="C37:E37"/>
  </mergeCells>
  <pageMargins left="0.51181102362204722" right="0.31496062992125984" top="0.35433070866141736" bottom="0.35433070866141736" header="0.11811023622047245" footer="0.11811023622047245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2021-02-25T07:49:35Z</cp:lastPrinted>
  <dcterms:created xsi:type="dcterms:W3CDTF">2016-04-22T06:39:22Z</dcterms:created>
  <dcterms:modified xsi:type="dcterms:W3CDTF">2021-03-16T05:57:30Z</dcterms:modified>
</cp:coreProperties>
</file>