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5" i="1" l="1"/>
  <c r="E14" i="1" l="1"/>
  <c r="D32" i="1" l="1"/>
  <c r="B5" i="1" l="1"/>
  <c r="D33" i="1" s="1"/>
  <c r="E26" i="1" l="1"/>
  <c r="E18" i="1" s="1"/>
  <c r="D31" i="1" l="1"/>
  <c r="D46" i="1" l="1"/>
  <c r="E45" i="1"/>
  <c r="D45" i="1"/>
  <c r="C45" i="1"/>
  <c r="B45" i="1"/>
  <c r="E27" i="1" l="1"/>
  <c r="D27" i="1" s="1"/>
  <c r="D14" i="1"/>
  <c r="E50" i="1" l="1"/>
  <c r="C34" i="1" l="1"/>
  <c r="A34" i="1"/>
  <c r="E17" i="1" l="1"/>
  <c r="D13" i="1"/>
  <c r="D12" i="1" l="1"/>
  <c r="D18" i="1"/>
  <c r="D15" i="1"/>
  <c r="E9" i="1"/>
  <c r="E16" i="1"/>
  <c r="D11" i="1"/>
  <c r="D10" i="1" s="1"/>
  <c r="D28" i="1" l="1"/>
  <c r="E10" i="1" l="1"/>
  <c r="E28" i="1" s="1"/>
  <c r="E34" i="1" s="1"/>
  <c r="D35" i="1" s="1"/>
</calcChain>
</file>

<file path=xl/sharedStrings.xml><?xml version="1.0" encoding="utf-8"?>
<sst xmlns="http://schemas.openxmlformats.org/spreadsheetml/2006/main" count="102" uniqueCount="72">
  <si>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</si>
  <si>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</si>
  <si>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</si>
  <si>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</si>
  <si>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</si>
  <si>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</si>
  <si>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</si>
  <si>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</si>
  <si>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</si>
  <si>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</si>
  <si>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</si>
  <si>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</si>
  <si>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</si>
  <si>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д.25</t>
  </si>
  <si>
    <t>Остаток средств на конец периода (+ есть средства, -задолженность)</t>
  </si>
  <si>
    <t>август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</si>
  <si>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</si>
  <si>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</si>
  <si>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</si>
  <si>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</si>
  <si>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</si>
  <si>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</si>
  <si>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</si>
  <si>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</si>
  <si>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</si>
  <si>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</si>
  <si>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</si>
  <si>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</si>
  <si>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</si>
  <si>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</si>
  <si>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</si>
  <si>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</si>
  <si>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</si>
  <si>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октябрь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</si>
  <si>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</si>
  <si>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</si>
  <si>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</si>
  <si>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</si>
  <si>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</si>
  <si>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</si>
  <si>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</si>
  <si>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</si>
  <si>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</si>
  <si>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</si>
  <si>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</si>
  <si>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</si>
  <si>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</si>
  <si>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</si>
  <si>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</si>
  <si>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</si>
  <si>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</si>
  <si>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ноябрь</t>
  </si>
  <si>
    <t>Израсходовано на капремонт со спецсчета в 2019 г (капит.ремонт электроснабжения)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</si>
  <si>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</si>
  <si>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</si>
  <si>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февраль</t>
  </si>
  <si>
    <t>*дератизация,дезинсекция мест общего пользования</t>
  </si>
  <si>
    <t>метрологическое обслуживание средств измерения</t>
  </si>
  <si>
    <t>июнь</t>
  </si>
  <si>
    <t>июль</t>
  </si>
  <si>
    <t>косметический ремонт цоколя</t>
  </si>
  <si>
    <t>май,июль,авг</t>
  </si>
  <si>
    <t>Начислено за данный период по статье "коммун.ресурсы, используемые в целях содержания общедом.имущества",руб</t>
  </si>
  <si>
    <t>работы на общедомовой системе канализации кв.4</t>
  </si>
  <si>
    <t>ремонт мягкой кровли козырьков входов в подъезды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</si>
  <si>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</si>
  <si>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</si>
  <si>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Остаток средств на спецсчете на 01.01.2021 г</t>
  </si>
  <si>
    <t>устройство металлического ограждения детской площадки</t>
  </si>
  <si>
    <t>дезинфекция заключительная (коронавирус) по предписанию Роспотребнадзора п.6,2,3</t>
  </si>
  <si>
    <t>работы на общедомовой системе ГВС по стояку кв.47</t>
  </si>
  <si>
    <t>замена вентилей на общедомовой системе ХГВС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</si>
</sst>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1" fontId="3" fillId="0" borderId="0" xfId="0" applyNumberFormat="1" applyFont="1" applyFill="1"/>
    <xf numFmtId="0" fontId="5" fillId="0" borderId="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6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1" fontId="5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7" fillId="2" borderId="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right" vertical="top" wrapText="1"/>
    </xf>
    <xf numFmtId="1" fontId="4" fillId="0" borderId="0" xfId="0" applyNumberFormat="1" applyFont="1" applyFill="1" applyAlignment="1">
      <alignment horizontal="right" vertical="top" wrapText="1"/>
    </xf>
    <xf numFmtId="0" fontId="0" fillId="0" borderId="0" xfId="0" applyFont="1" applyFill="1"/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9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/>
    <xf numFmtId="0" fontId="8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9" fillId="0" borderId="0" xfId="0" applyFont="1" applyFill="1"/>
    <xf numFmtId="0" fontId="5" fillId="0" borderId="1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8" fillId="0" borderId="0" xfId="0" applyFont="1" applyFill="1" applyBorder="1"/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7" fillId="2" borderId="4" xfId="1" applyNumberFormat="1" applyFont="1" applyFill="1" applyBorder="1" applyAlignment="1">
      <alignment vertical="top" wrapText="1"/>
    </xf>
    <xf numFmtId="165" fontId="7" fillId="2" borderId="5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wrapText="1"/>
    </xf>
    <xf numFmtId="0" fontId="3" fillId="2" borderId="13" xfId="0" applyFont="1" applyFill="1" applyBorder="1" applyAlignment="1">
      <alignment vertical="top" wrapText="1"/>
    </xf>
    <xf numFmtId="1" fontId="3" fillId="2" borderId="14" xfId="0" applyNumberFormat="1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vertical="top" wrapText="1"/>
    </xf>
    <xf numFmtId="165" fontId="3" fillId="2" borderId="15" xfId="1" applyNumberFormat="1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165" fontId="5" fillId="0" borderId="21" xfId="1" applyNumberFormat="1" applyFont="1" applyFill="1" applyBorder="1" applyAlignment="1">
      <alignment vertical="top"/>
    </xf>
    <xf numFmtId="165" fontId="5" fillId="0" borderId="22" xfId="1" applyNumberFormat="1" applyFont="1" applyFill="1" applyBorder="1" applyAlignment="1">
      <alignment vertical="top"/>
    </xf>
    <xf numFmtId="166" fontId="7" fillId="0" borderId="0" xfId="1" applyNumberFormat="1" applyFont="1" applyFill="1" applyAlignment="1">
      <alignment vertical="top" wrapText="1"/>
    </xf>
    <xf numFmtId="0" fontId="11" fillId="0" borderId="0" xfId="0" applyFont="1" applyFill="1"/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vertical="top" wrapText="1"/>
    </xf>
    <xf numFmtId="165" fontId="4" fillId="0" borderId="4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2" fontId="4" fillId="0" borderId="14" xfId="0" applyNumberFormat="1" applyFont="1" applyFill="1" applyBorder="1" applyAlignment="1">
      <alignment vertical="top" wrapText="1"/>
    </xf>
    <xf numFmtId="165" fontId="3" fillId="0" borderId="15" xfId="1" applyNumberFormat="1" applyFont="1" applyFill="1" applyBorder="1" applyAlignment="1">
      <alignment vertical="top" wrapText="1"/>
    </xf>
    <xf numFmtId="165" fontId="5" fillId="0" borderId="8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165" fontId="5" fillId="0" borderId="7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1" fontId="3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0" fontId="8" fillId="0" borderId="0" xfId="0" applyFont="1" applyAlignment="1"/>
    <xf numFmtId="0" fontId="0" fillId="0" borderId="0" xfId="0" applyAlignment="1">
      <alignment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16" zoomScale="75" zoomScaleNormal="75" workbookViewId="0">
      <selection activeCell="A23" sqref="A23"/>
    </sheetView>
  </sheetViews>
  <sheetFormatPr defaultRowHeight="15.6" x14ac:dyDescent="0.3"/>
  <cols>
    <col min="1" max="1" width="83.88671875" style="9" customWidth="1"/>
    <col min="2" max="2" width="14.109375" style="9" customWidth="1"/>
    <col min="3" max="3" width="14.6640625" style="9" customWidth="1"/>
    <col min="4" max="4" width="13.6640625" style="9" customWidth="1"/>
    <col min="5" max="5" width="14.33203125" style="9" customWidth="1"/>
    <col min="6" max="6" width="13.77734375" style="5" customWidth="1"/>
    <col min="7" max="7" width="9.109375" style="4"/>
  </cols>
  <sheetData>
    <row r="1" spans="1:10" s="2" customFormat="1" ht="31.2" x14ac:dyDescent="0.3">
      <c r="A1" s="33" t="s">
        <v>9</v>
      </c>
      <c r="B1" s="9"/>
      <c r="C1" s="9">
        <v>2020</v>
      </c>
      <c r="D1" s="34" t="s">
        <v>18</v>
      </c>
      <c r="E1" s="34">
        <v>12</v>
      </c>
      <c r="F1" s="5"/>
      <c r="G1" s="4"/>
    </row>
    <row r="2" spans="1:10" s="2" customFormat="1" x14ac:dyDescent="0.3">
      <c r="A2" s="35" t="s">
        <v>13</v>
      </c>
      <c r="B2" s="9"/>
      <c r="C2" s="9"/>
      <c r="D2" s="9"/>
      <c r="E2" s="46"/>
      <c r="F2" s="5"/>
      <c r="G2" s="4"/>
    </row>
    <row r="3" spans="1:10" s="2" customFormat="1" x14ac:dyDescent="0.3">
      <c r="A3" s="9" t="s">
        <v>22</v>
      </c>
      <c r="B3" s="9">
        <v>4368</v>
      </c>
      <c r="C3" s="9"/>
      <c r="D3" s="9"/>
      <c r="E3" s="47"/>
      <c r="F3" s="5"/>
      <c r="G3" s="4"/>
    </row>
    <row r="4" spans="1:10" s="2" customFormat="1" x14ac:dyDescent="0.3">
      <c r="A4" s="9" t="s">
        <v>0</v>
      </c>
      <c r="B4" s="9">
        <v>18.11</v>
      </c>
      <c r="C4" s="9">
        <v>18.18</v>
      </c>
      <c r="D4" s="9">
        <v>19.899999999999999</v>
      </c>
      <c r="E4" s="9"/>
      <c r="F4" s="5"/>
      <c r="G4" s="4"/>
    </row>
    <row r="5" spans="1:10" s="2" customFormat="1" x14ac:dyDescent="0.3">
      <c r="A5" s="9" t="s">
        <v>19</v>
      </c>
      <c r="B5" s="118">
        <f>B3*B4*6+B3*C4+B3*D4*(E1-7)</f>
        <v>988653.12</v>
      </c>
      <c r="C5" s="36"/>
      <c r="D5" s="36"/>
      <c r="E5" s="9"/>
      <c r="F5" s="36"/>
      <c r="G5" s="9"/>
    </row>
    <row r="6" spans="1:10" s="2" customFormat="1" ht="31.2" x14ac:dyDescent="0.3">
      <c r="A6" s="9" t="s">
        <v>62</v>
      </c>
      <c r="B6" s="118">
        <v>11702.31</v>
      </c>
      <c r="C6" s="36"/>
      <c r="D6" s="36"/>
      <c r="E6" s="9"/>
      <c r="F6" s="36"/>
      <c r="G6" s="9"/>
    </row>
    <row r="7" spans="1:10" s="2" customFormat="1" ht="16.2" thickBot="1" x14ac:dyDescent="0.35">
      <c r="A7" s="9" t="s">
        <v>1</v>
      </c>
      <c r="B7" s="9">
        <v>100</v>
      </c>
      <c r="C7" s="9"/>
      <c r="D7" s="9"/>
      <c r="E7" s="9"/>
      <c r="F7" s="36"/>
      <c r="G7" s="4"/>
    </row>
    <row r="8" spans="1:10" s="3" customFormat="1" ht="62.4" x14ac:dyDescent="0.3">
      <c r="A8" s="6" t="s">
        <v>2</v>
      </c>
      <c r="B8" s="8" t="s">
        <v>10</v>
      </c>
      <c r="C8" s="8" t="s">
        <v>16</v>
      </c>
      <c r="D8" s="8" t="s">
        <v>20</v>
      </c>
      <c r="E8" s="7" t="s">
        <v>17</v>
      </c>
      <c r="F8" s="10"/>
      <c r="G8" s="10"/>
    </row>
    <row r="9" spans="1:10" s="2" customFormat="1" x14ac:dyDescent="0.3">
      <c r="A9" s="11" t="s">
        <v>3</v>
      </c>
      <c r="B9" s="22" t="s">
        <v>11</v>
      </c>
      <c r="C9" s="99" t="s">
        <v>21</v>
      </c>
      <c r="D9" s="12">
        <v>1.06</v>
      </c>
      <c r="E9" s="74">
        <f>D9*B3*E1</f>
        <v>55560.959999999999</v>
      </c>
      <c r="F9" s="5"/>
      <c r="G9" s="4"/>
    </row>
    <row r="10" spans="1:10" s="2" customFormat="1" ht="46.8" x14ac:dyDescent="0.3">
      <c r="A10" s="11" t="s">
        <v>4</v>
      </c>
      <c r="B10" s="22" t="s">
        <v>11</v>
      </c>
      <c r="C10" s="99" t="s">
        <v>21</v>
      </c>
      <c r="D10" s="12">
        <f>5.25+D11+D12+D13+D14</f>
        <v>5.4371909340659341</v>
      </c>
      <c r="E10" s="74">
        <f>D10*E1*B3</f>
        <v>284995.8</v>
      </c>
      <c r="F10" s="5"/>
      <c r="G10" s="4"/>
    </row>
    <row r="11" spans="1:10" s="2" customFormat="1" x14ac:dyDescent="0.3">
      <c r="A11" s="14" t="s">
        <v>5</v>
      </c>
      <c r="B11" s="22"/>
      <c r="C11" s="99" t="s">
        <v>21</v>
      </c>
      <c r="D11" s="12">
        <f>E11/E1/B3</f>
        <v>0</v>
      </c>
      <c r="E11" s="74"/>
      <c r="F11" s="5"/>
      <c r="G11" s="4"/>
    </row>
    <row r="12" spans="1:10" s="2" customFormat="1" x14ac:dyDescent="0.3">
      <c r="A12" s="14" t="s">
        <v>6</v>
      </c>
      <c r="B12" s="22"/>
      <c r="C12" s="99" t="s">
        <v>21</v>
      </c>
      <c r="D12" s="12">
        <f>E12/E1/B3</f>
        <v>0</v>
      </c>
      <c r="E12" s="74"/>
      <c r="F12" s="5"/>
      <c r="G12" s="4"/>
    </row>
    <row r="13" spans="1:10" s="2" customFormat="1" x14ac:dyDescent="0.3">
      <c r="A13" s="14" t="s">
        <v>30</v>
      </c>
      <c r="B13" s="22"/>
      <c r="C13" s="99" t="s">
        <v>21</v>
      </c>
      <c r="D13" s="12">
        <f>E13/E1/B3</f>
        <v>0.12114621489621488</v>
      </c>
      <c r="E13" s="74">
        <v>6350</v>
      </c>
      <c r="F13" s="5"/>
      <c r="G13" s="4"/>
    </row>
    <row r="14" spans="1:10" s="105" customFormat="1" x14ac:dyDescent="0.3">
      <c r="A14" s="14" t="s">
        <v>56</v>
      </c>
      <c r="B14" s="82"/>
      <c r="C14" s="103" t="s">
        <v>21</v>
      </c>
      <c r="D14" s="12">
        <f>E14/B3/E1</f>
        <v>6.6044719169719171E-2</v>
      </c>
      <c r="E14" s="74">
        <f>0.05*E1*B3+841</f>
        <v>3461.8</v>
      </c>
      <c r="F14" s="19"/>
      <c r="G14" s="19"/>
      <c r="H14" s="42"/>
      <c r="I14" s="104"/>
      <c r="J14" s="104"/>
    </row>
    <row r="15" spans="1:10" s="2" customFormat="1" ht="46.8" x14ac:dyDescent="0.3">
      <c r="A15" s="11" t="s">
        <v>50</v>
      </c>
      <c r="B15" s="22" t="s">
        <v>11</v>
      </c>
      <c r="C15" s="99" t="s">
        <v>21</v>
      </c>
      <c r="D15" s="12">
        <f>E15/E1/B3</f>
        <v>7.565323565323566</v>
      </c>
      <c r="E15" s="74">
        <f>9400*3.48*E1+4000</f>
        <v>396544</v>
      </c>
      <c r="F15" s="5"/>
      <c r="G15" s="4"/>
    </row>
    <row r="16" spans="1:10" s="2" customFormat="1" ht="31.2" x14ac:dyDescent="0.3">
      <c r="A16" s="25" t="s">
        <v>46</v>
      </c>
      <c r="B16" s="23" t="s">
        <v>11</v>
      </c>
      <c r="C16" s="24" t="s">
        <v>21</v>
      </c>
      <c r="D16" s="15">
        <v>0.51</v>
      </c>
      <c r="E16" s="75">
        <f>D16*E1*B3</f>
        <v>26732.16</v>
      </c>
      <c r="F16" s="5"/>
      <c r="G16" s="4"/>
    </row>
    <row r="17" spans="1:10" s="2" customFormat="1" ht="17.399999999999999" thickBot="1" x14ac:dyDescent="0.35">
      <c r="A17" s="25" t="s">
        <v>47</v>
      </c>
      <c r="B17" s="23" t="s">
        <v>11</v>
      </c>
      <c r="C17" s="24" t="s">
        <v>21</v>
      </c>
      <c r="D17" s="15">
        <v>0.2</v>
      </c>
      <c r="E17" s="75">
        <f>D17*E1*B3</f>
        <v>10483.200000000001</v>
      </c>
      <c r="F17" s="9"/>
      <c r="G17" s="81"/>
      <c r="H17" s="83"/>
      <c r="I17" s="83"/>
      <c r="J17" s="83"/>
    </row>
    <row r="18" spans="1:10" s="2" customFormat="1" x14ac:dyDescent="0.3">
      <c r="A18" s="29" t="s">
        <v>48</v>
      </c>
      <c r="B18" s="30"/>
      <c r="C18" s="30"/>
      <c r="D18" s="31">
        <f>E18/E1/B3</f>
        <v>4.1389678724053711</v>
      </c>
      <c r="E18" s="76">
        <f>E19+E26+E20+E21+E22+E23+E25+E24</f>
        <v>216948.13999999996</v>
      </c>
      <c r="F18" s="5"/>
      <c r="G18" s="4"/>
    </row>
    <row r="19" spans="1:10" s="48" customFormat="1" x14ac:dyDescent="0.3">
      <c r="A19" s="11" t="s">
        <v>70</v>
      </c>
      <c r="B19" s="22" t="s">
        <v>55</v>
      </c>
      <c r="C19" s="45" t="s">
        <v>21</v>
      </c>
      <c r="D19" s="13"/>
      <c r="E19" s="74">
        <v>1956.91</v>
      </c>
      <c r="F19" s="5"/>
      <c r="G19" s="4"/>
    </row>
    <row r="20" spans="1:10" s="48" customFormat="1" x14ac:dyDescent="0.3">
      <c r="A20" s="11" t="s">
        <v>57</v>
      </c>
      <c r="B20" s="22" t="s">
        <v>58</v>
      </c>
      <c r="C20" s="115" t="s">
        <v>21</v>
      </c>
      <c r="D20" s="13"/>
      <c r="E20" s="74">
        <v>6303</v>
      </c>
      <c r="F20" s="5"/>
      <c r="G20" s="4"/>
    </row>
    <row r="21" spans="1:10" s="48" customFormat="1" x14ac:dyDescent="0.3">
      <c r="A21" s="11" t="s">
        <v>71</v>
      </c>
      <c r="B21" s="22" t="s">
        <v>59</v>
      </c>
      <c r="C21" s="45" t="s">
        <v>21</v>
      </c>
      <c r="D21" s="13"/>
      <c r="E21" s="74">
        <v>846.09</v>
      </c>
      <c r="F21" s="5"/>
      <c r="G21" s="4"/>
    </row>
    <row r="22" spans="1:10" s="48" customFormat="1" x14ac:dyDescent="0.3">
      <c r="A22" s="11" t="s">
        <v>60</v>
      </c>
      <c r="B22" s="22" t="s">
        <v>15</v>
      </c>
      <c r="C22" s="45" t="s">
        <v>21</v>
      </c>
      <c r="D22" s="13"/>
      <c r="E22" s="74">
        <v>93486.34</v>
      </c>
      <c r="F22" s="5"/>
      <c r="G22" s="4"/>
    </row>
    <row r="23" spans="1:10" s="48" customFormat="1" x14ac:dyDescent="0.3">
      <c r="A23" s="11" t="s">
        <v>64</v>
      </c>
      <c r="B23" s="23" t="s">
        <v>33</v>
      </c>
      <c r="C23" s="24" t="s">
        <v>21</v>
      </c>
      <c r="D23" s="107"/>
      <c r="E23" s="75">
        <v>51202.39</v>
      </c>
      <c r="F23" s="5"/>
      <c r="G23" s="4"/>
    </row>
    <row r="24" spans="1:10" s="48" customFormat="1" x14ac:dyDescent="0.3">
      <c r="A24" s="11" t="s">
        <v>68</v>
      </c>
      <c r="B24" s="23" t="s">
        <v>51</v>
      </c>
      <c r="C24" s="24" t="s">
        <v>21</v>
      </c>
      <c r="D24" s="107"/>
      <c r="E24" s="75">
        <v>57780.45</v>
      </c>
      <c r="F24" s="5"/>
      <c r="G24" s="4"/>
    </row>
    <row r="25" spans="1:10" s="48" customFormat="1" x14ac:dyDescent="0.3">
      <c r="A25" s="11" t="s">
        <v>63</v>
      </c>
      <c r="B25" s="23" t="s">
        <v>33</v>
      </c>
      <c r="C25" s="24" t="s">
        <v>21</v>
      </c>
      <c r="D25" s="107"/>
      <c r="E25" s="75">
        <v>872.96</v>
      </c>
      <c r="F25" s="5"/>
      <c r="G25" s="4"/>
    </row>
    <row r="26" spans="1:10" s="48" customFormat="1" ht="16.8" customHeight="1" thickBot="1" x14ac:dyDescent="0.35">
      <c r="A26" s="114" t="s">
        <v>69</v>
      </c>
      <c r="B26" s="22" t="s">
        <v>61</v>
      </c>
      <c r="C26" s="45" t="s">
        <v>21</v>
      </c>
      <c r="D26" s="13"/>
      <c r="E26" s="74">
        <f>1500+1500+1500</f>
        <v>4500</v>
      </c>
      <c r="F26" s="5"/>
      <c r="G26" s="4"/>
    </row>
    <row r="27" spans="1:10" s="21" customFormat="1" ht="16.2" thickBot="1" x14ac:dyDescent="0.35">
      <c r="A27" s="108" t="s">
        <v>49</v>
      </c>
      <c r="B27" s="109"/>
      <c r="C27" s="109" t="s">
        <v>21</v>
      </c>
      <c r="D27" s="110">
        <f>E27/E1/B3</f>
        <v>0.62696504884004889</v>
      </c>
      <c r="E27" s="111">
        <f>D45+D46</f>
        <v>32863</v>
      </c>
      <c r="F27" s="27"/>
      <c r="G27" s="28"/>
      <c r="H27" s="20"/>
      <c r="I27" s="20"/>
      <c r="J27" s="20"/>
    </row>
    <row r="28" spans="1:10" s="2" customFormat="1" ht="16.2" thickBot="1" x14ac:dyDescent="0.35">
      <c r="A28" s="84" t="s">
        <v>7</v>
      </c>
      <c r="B28" s="85"/>
      <c r="C28" s="86" t="s">
        <v>21</v>
      </c>
      <c r="D28" s="87">
        <f>D9+D10+D15+D16+D18+D27+D17</f>
        <v>19.53844742063492</v>
      </c>
      <c r="E28" s="88">
        <f>E9+E10+E15+E16+E18+E27+E17</f>
        <v>1024127.26</v>
      </c>
      <c r="F28" s="119"/>
      <c r="G28" s="16"/>
    </row>
    <row r="29" spans="1:10" s="21" customFormat="1" ht="16.2" thickBot="1" x14ac:dyDescent="0.35">
      <c r="A29" s="128" t="s">
        <v>26</v>
      </c>
      <c r="B29" s="129"/>
      <c r="C29" s="129"/>
      <c r="D29" s="49" t="s">
        <v>28</v>
      </c>
      <c r="E29" s="50" t="s">
        <v>29</v>
      </c>
      <c r="F29" s="51"/>
      <c r="G29" s="27"/>
      <c r="H29" s="52"/>
      <c r="I29" s="20"/>
      <c r="J29" s="20"/>
    </row>
    <row r="30" spans="1:10" s="58" customFormat="1" x14ac:dyDescent="0.3">
      <c r="A30" s="55" t="s">
        <v>54</v>
      </c>
      <c r="B30" s="26"/>
      <c r="C30" s="56" t="s">
        <v>25</v>
      </c>
      <c r="D30" s="116">
        <v>119325</v>
      </c>
      <c r="E30" s="112"/>
      <c r="F30" s="37"/>
      <c r="G30" s="57"/>
    </row>
    <row r="31" spans="1:10" s="58" customFormat="1" x14ac:dyDescent="0.3">
      <c r="A31" s="14" t="s">
        <v>12</v>
      </c>
      <c r="B31" s="17"/>
      <c r="C31" s="59" t="s">
        <v>25</v>
      </c>
      <c r="D31" s="117">
        <f>9080/12*E1</f>
        <v>9080</v>
      </c>
      <c r="E31" s="69"/>
      <c r="F31" s="37"/>
      <c r="G31" s="57"/>
    </row>
    <row r="32" spans="1:10" s="58" customFormat="1" x14ac:dyDescent="0.3">
      <c r="A32" s="14" t="s">
        <v>34</v>
      </c>
      <c r="B32" s="17"/>
      <c r="C32" s="59" t="s">
        <v>25</v>
      </c>
      <c r="D32" s="117">
        <f>3163.02+2524.74</f>
        <v>5687.76</v>
      </c>
      <c r="E32" s="69"/>
      <c r="F32" s="38"/>
      <c r="G32" s="57"/>
    </row>
    <row r="33" spans="1:10" s="61" customFormat="1" ht="16.2" x14ac:dyDescent="0.35">
      <c r="A33" s="14" t="s">
        <v>31</v>
      </c>
      <c r="B33" s="17"/>
      <c r="C33" s="59" t="s">
        <v>25</v>
      </c>
      <c r="D33" s="117">
        <f>B5+B6</f>
        <v>1000355.43</v>
      </c>
      <c r="E33" s="69"/>
      <c r="F33" s="39"/>
      <c r="G33" s="60"/>
    </row>
    <row r="34" spans="1:10" s="61" customFormat="1" ht="16.2" x14ac:dyDescent="0.35">
      <c r="A34" s="53" t="str">
        <f>A28</f>
        <v>итого расходы</v>
      </c>
      <c r="B34" s="54"/>
      <c r="C34" s="62" t="str">
        <f>C28</f>
        <v>руб</v>
      </c>
      <c r="D34" s="70"/>
      <c r="E34" s="71">
        <f>E28</f>
        <v>1024127.26</v>
      </c>
      <c r="F34" s="39"/>
      <c r="G34" s="60"/>
    </row>
    <row r="35" spans="1:10" s="66" customFormat="1" ht="16.8" thickBot="1" x14ac:dyDescent="0.35">
      <c r="A35" s="40" t="s">
        <v>14</v>
      </c>
      <c r="B35" s="32"/>
      <c r="C35" s="63" t="s">
        <v>25</v>
      </c>
      <c r="D35" s="72">
        <f>D30+D31+D32+D33-E34</f>
        <v>110320.92999999993</v>
      </c>
      <c r="E35" s="73"/>
      <c r="F35" s="41"/>
      <c r="G35" s="64"/>
      <c r="H35" s="65"/>
      <c r="I35" s="65"/>
      <c r="J35" s="65"/>
    </row>
    <row r="36" spans="1:10" s="2" customFormat="1" x14ac:dyDescent="0.3">
      <c r="A36" s="125" t="s">
        <v>53</v>
      </c>
      <c r="B36" s="126"/>
      <c r="C36" s="126"/>
      <c r="D36" s="126"/>
      <c r="E36" s="127"/>
      <c r="F36" s="42"/>
      <c r="G36" s="5"/>
      <c r="H36" s="5"/>
      <c r="I36" s="4"/>
      <c r="J36" s="4"/>
    </row>
    <row r="37" spans="1:10" s="48" customFormat="1" x14ac:dyDescent="0.3">
      <c r="A37" s="44" t="s">
        <v>23</v>
      </c>
      <c r="B37" s="123" t="s">
        <v>35</v>
      </c>
      <c r="C37" s="123" t="s">
        <v>27</v>
      </c>
      <c r="D37" s="130"/>
      <c r="E37" s="131"/>
      <c r="F37" s="5"/>
      <c r="G37" s="5"/>
      <c r="H37" s="5"/>
      <c r="I37" s="4"/>
      <c r="J37" s="4"/>
    </row>
    <row r="38" spans="1:10" s="48" customFormat="1" ht="62.4" x14ac:dyDescent="0.3">
      <c r="A38" s="11"/>
      <c r="B38" s="124"/>
      <c r="C38" s="113" t="s">
        <v>36</v>
      </c>
      <c r="D38" s="113" t="s">
        <v>37</v>
      </c>
      <c r="E38" s="77" t="s">
        <v>32</v>
      </c>
      <c r="F38" s="5"/>
      <c r="G38" s="5"/>
      <c r="H38" s="5"/>
      <c r="I38" s="4"/>
      <c r="J38" s="4"/>
    </row>
    <row r="39" spans="1:10" s="2" customFormat="1" x14ac:dyDescent="0.3">
      <c r="A39" s="18" t="s">
        <v>43</v>
      </c>
      <c r="B39" s="67">
        <v>669731</v>
      </c>
      <c r="C39" s="67">
        <v>669725</v>
      </c>
      <c r="D39" s="67"/>
      <c r="E39" s="68"/>
      <c r="F39" s="43"/>
      <c r="G39" s="5"/>
      <c r="H39" s="5"/>
      <c r="I39" s="4"/>
      <c r="J39" s="4"/>
    </row>
    <row r="40" spans="1:10" s="2" customFormat="1" x14ac:dyDescent="0.3">
      <c r="A40" s="18" t="s">
        <v>44</v>
      </c>
      <c r="B40" s="67">
        <v>297109</v>
      </c>
      <c r="C40" s="67">
        <v>292359</v>
      </c>
      <c r="D40" s="67">
        <v>28389</v>
      </c>
      <c r="E40" s="68"/>
      <c r="F40" s="43"/>
      <c r="G40" s="5"/>
      <c r="H40" s="5"/>
      <c r="I40" s="4"/>
      <c r="J40" s="4"/>
    </row>
    <row r="41" spans="1:10" s="2" customFormat="1" x14ac:dyDescent="0.3">
      <c r="A41" s="18" t="s">
        <v>38</v>
      </c>
      <c r="B41" s="67">
        <v>77352</v>
      </c>
      <c r="C41" s="67">
        <v>71234</v>
      </c>
      <c r="D41" s="67">
        <v>6154</v>
      </c>
      <c r="E41" s="68"/>
      <c r="F41" s="43"/>
      <c r="G41" s="5"/>
      <c r="H41" s="5"/>
      <c r="I41" s="4"/>
      <c r="J41" s="4"/>
    </row>
    <row r="42" spans="1:10" s="2" customFormat="1" x14ac:dyDescent="0.3">
      <c r="A42" s="18" t="s">
        <v>39</v>
      </c>
      <c r="B42" s="67">
        <v>130090</v>
      </c>
      <c r="C42" s="67">
        <v>122205</v>
      </c>
      <c r="D42" s="67">
        <v>10980</v>
      </c>
      <c r="E42" s="68"/>
      <c r="F42" s="43"/>
      <c r="G42" s="5"/>
      <c r="H42" s="5"/>
      <c r="I42" s="4"/>
      <c r="J42" s="4"/>
    </row>
    <row r="43" spans="1:10" s="2" customFormat="1" x14ac:dyDescent="0.3">
      <c r="A43" s="18" t="s">
        <v>40</v>
      </c>
      <c r="B43" s="67">
        <v>256374</v>
      </c>
      <c r="C43" s="67">
        <v>242264</v>
      </c>
      <c r="D43" s="67">
        <v>18946</v>
      </c>
      <c r="E43" s="68"/>
      <c r="F43" s="43"/>
      <c r="G43" s="5"/>
      <c r="H43" s="5"/>
      <c r="I43" s="4"/>
      <c r="J43" s="4"/>
    </row>
    <row r="44" spans="1:10" s="2" customFormat="1" ht="16.2" thickBot="1" x14ac:dyDescent="0.35">
      <c r="A44" s="100" t="s">
        <v>45</v>
      </c>
      <c r="B44" s="101">
        <v>104984</v>
      </c>
      <c r="C44" s="101">
        <v>105002</v>
      </c>
      <c r="D44" s="101"/>
      <c r="E44" s="102"/>
      <c r="F44" s="43"/>
      <c r="G44" s="5"/>
      <c r="H44" s="5"/>
      <c r="I44" s="4"/>
      <c r="J44" s="4"/>
    </row>
    <row r="45" spans="1:10" s="2" customFormat="1" ht="16.2" thickBot="1" x14ac:dyDescent="0.35">
      <c r="A45" s="89" t="s">
        <v>24</v>
      </c>
      <c r="B45" s="78">
        <f>SUM(B39:B44)</f>
        <v>1535640</v>
      </c>
      <c r="C45" s="78">
        <f>SUM(C39:C44)</f>
        <v>1502789</v>
      </c>
      <c r="D45" s="78">
        <f>SUM(D39:D44)</f>
        <v>64469</v>
      </c>
      <c r="E45" s="79">
        <f>SUM(E39:E43)</f>
        <v>0</v>
      </c>
      <c r="F45" s="80"/>
    </row>
    <row r="46" spans="1:10" s="58" customFormat="1" ht="16.2" thickBot="1" x14ac:dyDescent="0.35">
      <c r="A46" s="90" t="s">
        <v>41</v>
      </c>
      <c r="B46" s="91"/>
      <c r="C46" s="91"/>
      <c r="D46" s="91">
        <f>B40+B41+B42+B43-C40-C41-C42-C43-D40-D41-D42-D43-E43</f>
        <v>-31606</v>
      </c>
      <c r="E46" s="92"/>
      <c r="F46" s="106"/>
    </row>
    <row r="47" spans="1:10" s="1" customFormat="1" ht="16.2" x14ac:dyDescent="0.3">
      <c r="A47" s="120" t="s">
        <v>65</v>
      </c>
      <c r="B47" s="121"/>
      <c r="C47" s="121"/>
      <c r="D47" s="80" t="s">
        <v>42</v>
      </c>
      <c r="E47" s="93">
        <v>1937.2</v>
      </c>
      <c r="F47" s="9"/>
      <c r="G47" s="2"/>
      <c r="H47" s="2"/>
    </row>
    <row r="48" spans="1:10" s="2" customFormat="1" ht="16.2" x14ac:dyDescent="0.3">
      <c r="A48" s="120" t="s">
        <v>66</v>
      </c>
      <c r="B48" s="121"/>
      <c r="C48" s="121"/>
      <c r="D48" s="80" t="s">
        <v>42</v>
      </c>
      <c r="E48" s="93">
        <v>1866.07</v>
      </c>
      <c r="F48" s="5"/>
      <c r="G48" s="94"/>
    </row>
    <row r="49" spans="1:8" s="2" customFormat="1" ht="16.2" x14ac:dyDescent="0.3">
      <c r="A49" s="120" t="s">
        <v>52</v>
      </c>
      <c r="B49" s="122"/>
      <c r="C49" s="122"/>
      <c r="D49" s="80" t="s">
        <v>42</v>
      </c>
      <c r="E49" s="93">
        <v>1159.17</v>
      </c>
      <c r="F49" s="5"/>
      <c r="G49" s="94"/>
    </row>
    <row r="50" spans="1:8" s="1" customFormat="1" ht="16.2" x14ac:dyDescent="0.3">
      <c r="A50" s="95" t="s">
        <v>67</v>
      </c>
      <c r="B50" s="96"/>
      <c r="C50" s="96"/>
      <c r="D50" s="97" t="s">
        <v>42</v>
      </c>
      <c r="E50" s="98">
        <f>E48-E49</f>
        <v>706.89999999999986</v>
      </c>
      <c r="F50" s="5"/>
      <c r="G50" s="94"/>
    </row>
    <row r="51" spans="1:8" s="1" customFormat="1" x14ac:dyDescent="0.3">
      <c r="A51" s="19" t="s">
        <v>8</v>
      </c>
      <c r="B51" s="9"/>
      <c r="C51" s="9"/>
      <c r="D51" s="9"/>
      <c r="E51" s="9"/>
      <c r="F51" s="9"/>
      <c r="G51" s="2"/>
      <c r="H51" s="2"/>
    </row>
  </sheetData>
  <mergeCells count="7">
    <mergeCell ref="A48:C48"/>
    <mergeCell ref="A49:C49"/>
    <mergeCell ref="B37:B38"/>
    <mergeCell ref="A36:E36"/>
    <mergeCell ref="A29:C29"/>
    <mergeCell ref="C37:E37"/>
    <mergeCell ref="A47:C47"/>
  </mergeCells>
  <pageMargins left="0.51181102362204722" right="0.31496062992125984" top="0.35433070866141736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2021-02-25T07:48:30Z</cp:lastPrinted>
  <dcterms:created xsi:type="dcterms:W3CDTF">2016-04-22T06:39:22Z</dcterms:created>
  <dcterms:modified xsi:type="dcterms:W3CDTF">2021-03-12T11:21:35Z</dcterms:modified>
</cp:coreProperties>
</file>