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14" i="1" l="1"/>
  <c r="E13" i="1" l="1"/>
  <c r="B5" i="1" l="1"/>
  <c r="D47" i="1" l="1"/>
  <c r="D33" i="1" l="1"/>
  <c r="E18" i="1" l="1"/>
  <c r="E17" i="1" l="1"/>
  <c r="E16" i="1" s="1"/>
  <c r="D32" i="1" l="1"/>
  <c r="E46" i="1" l="1"/>
  <c r="D46" i="1"/>
  <c r="E28" i="1" s="1"/>
  <c r="D28" i="1" s="1"/>
  <c r="C46" i="1"/>
  <c r="B46" i="1"/>
  <c r="D13" i="1" l="1"/>
  <c r="C29" i="1" l="1"/>
  <c r="D12" i="1"/>
  <c r="C35" i="1"/>
  <c r="A35" i="1"/>
  <c r="D14" i="1" l="1"/>
  <c r="D11" i="1"/>
  <c r="E15" i="1"/>
  <c r="D10" i="1"/>
  <c r="D9" i="1" s="1"/>
  <c r="E8" i="1"/>
  <c r="D34" i="1"/>
  <c r="D16" i="1" l="1"/>
  <c r="D29" i="1" s="1"/>
  <c r="E9" i="1" l="1"/>
  <c r="E29" i="1" l="1"/>
  <c r="E35" i="1" s="1"/>
  <c r="D36" i="1" s="1"/>
</calcChain>
</file>

<file path=xl/sharedStrings.xml><?xml version="1.0" encoding="utf-8"?>
<sst xmlns="http://schemas.openxmlformats.org/spreadsheetml/2006/main" count="98" uniqueCount="68">
  <si>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</si>
  <si>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</si>
  <si>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</si>
  <si>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</si>
  <si>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</si>
  <si>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</si>
  <si>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</si>
  <si>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</si>
  <si>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</si>
  <si>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</si>
  <si>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</si>
  <si>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</si>
  <si>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</si>
  <si>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д.27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</si>
  <si>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</si>
  <si>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</si>
  <si>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</si>
  <si>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 руб</t>
  </si>
  <si>
    <t>Кол-во месяцев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</si>
  <si>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</si>
  <si>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</si>
  <si>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</si>
  <si>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</si>
  <si>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</si>
  <si>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</si>
  <si>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</si>
  <si>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</si>
  <si>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</si>
  <si>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</si>
  <si>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</si>
  <si>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</si>
  <si>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</si>
  <si>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июнь</t>
  </si>
  <si>
    <t>октябрь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</si>
  <si>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</si>
  <si>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</si>
  <si>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</si>
  <si>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</si>
  <si>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</si>
  <si>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</si>
  <si>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</si>
  <si>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</si>
  <si>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</si>
  <si>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</si>
  <si>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</si>
  <si>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</si>
  <si>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</si>
  <si>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</si>
  <si>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январь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</si>
  <si>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</si>
  <si>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август</t>
  </si>
  <si>
    <t>ноябрь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</si>
  <si>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</si>
  <si>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</si>
  <si>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работы на общедомовой системе ХГВС п.4</t>
  </si>
  <si>
    <t>*дератизация,дезинсекция мест общего пользования</t>
  </si>
  <si>
    <t>метрологическое обслуживание средств измерения</t>
  </si>
  <si>
    <t>ремонт мягкой кровли кв.71,72</t>
  </si>
  <si>
    <t>бестраншейная замена канализационных труб</t>
  </si>
  <si>
    <t>работы по подготовке к отопительному сезону</t>
  </si>
  <si>
    <t>февр,июль,сент</t>
  </si>
  <si>
    <t>работы на общедомовой системе канализации кв.29,68,30,7</t>
  </si>
  <si>
    <t>работы на общедомовой системе ХВС кв.30</t>
  </si>
  <si>
    <t>работы на общедомовой системе отопления п.8</t>
  </si>
  <si>
    <t>установка пластиковых окон 32 шт</t>
  </si>
  <si>
    <t>ремонт штукатурки откосов после установки пластиковых окон п.1-8</t>
  </si>
  <si>
    <t>дезинфекция заключительная (коронавирус) по предписанию Роспотребнадзора п.2,6,7,8</t>
  </si>
  <si>
    <t>июнь,окт,дек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</si>
</sst>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6" fillId="0" borderId="1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0" fontId="5" fillId="0" borderId="18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2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horizontal="right" vertical="top" wrapText="1"/>
    </xf>
    <xf numFmtId="1" fontId="4" fillId="0" borderId="0" xfId="0" applyNumberFormat="1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0" fontId="6" fillId="0" borderId="19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8" fillId="2" borderId="1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0" fillId="0" borderId="0" xfId="0" applyFont="1" applyFill="1"/>
    <xf numFmtId="0" fontId="4" fillId="2" borderId="23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20" xfId="0" applyFont="1" applyFill="1" applyBorder="1" applyAlignment="1">
      <alignment horizontal="center" vertical="top" wrapText="1"/>
    </xf>
    <xf numFmtId="0" fontId="9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10" fillId="0" borderId="0" xfId="0" applyFont="1" applyFill="1"/>
    <xf numFmtId="0" fontId="6" fillId="0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9" fillId="0" borderId="0" xfId="0" applyFont="1" applyFill="1" applyBorder="1"/>
    <xf numFmtId="0" fontId="7" fillId="2" borderId="6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2" fontId="4" fillId="2" borderId="7" xfId="0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/>
    </xf>
    <xf numFmtId="165" fontId="6" fillId="0" borderId="21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8" fillId="2" borderId="11" xfId="1" applyNumberFormat="1" applyFont="1" applyFill="1" applyBorder="1" applyAlignment="1">
      <alignment vertical="top" wrapText="1"/>
    </xf>
    <xf numFmtId="165" fontId="8" fillId="2" borderId="12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165" fontId="4" fillId="2" borderId="8" xfId="1" applyNumberFormat="1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165" fontId="4" fillId="0" borderId="14" xfId="1" applyNumberFormat="1" applyFont="1" applyFill="1" applyBorder="1" applyAlignment="1">
      <alignment vertical="top"/>
    </xf>
    <xf numFmtId="165" fontId="4" fillId="0" borderId="15" xfId="1" applyNumberFormat="1" applyFont="1" applyFill="1" applyBorder="1" applyAlignment="1">
      <alignment vertical="top"/>
    </xf>
    <xf numFmtId="2" fontId="5" fillId="0" borderId="18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vertical="top" wrapText="1"/>
    </xf>
    <xf numFmtId="1" fontId="4" fillId="2" borderId="14" xfId="0" applyNumberFormat="1" applyFont="1" applyFill="1" applyBorder="1" applyAlignment="1">
      <alignment vertical="top" wrapText="1"/>
    </xf>
    <xf numFmtId="1" fontId="5" fillId="2" borderId="14" xfId="0" applyNumberFormat="1" applyFont="1" applyFill="1" applyBorder="1" applyAlignment="1">
      <alignment horizontal="center" vertical="top" wrapText="1"/>
    </xf>
    <xf numFmtId="2" fontId="4" fillId="2" borderId="15" xfId="0" applyNumberFormat="1" applyFont="1" applyFill="1" applyBorder="1" applyAlignment="1">
      <alignment vertical="top" wrapText="1"/>
    </xf>
    <xf numFmtId="165" fontId="4" fillId="2" borderId="15" xfId="1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65" fontId="5" fillId="0" borderId="5" xfId="1" applyNumberFormat="1" applyFont="1" applyFill="1" applyBorder="1" applyAlignment="1">
      <alignment vertical="top" wrapText="1"/>
    </xf>
    <xf numFmtId="0" fontId="5" fillId="0" borderId="9" xfId="0" applyNumberFormat="1" applyFont="1" applyFill="1" applyBorder="1" applyAlignment="1">
      <alignment vertical="top" wrapText="1"/>
    </xf>
    <xf numFmtId="165" fontId="5" fillId="0" borderId="4" xfId="1" applyNumberFormat="1" applyFont="1" applyFill="1" applyBorder="1" applyAlignment="1">
      <alignment vertical="top"/>
    </xf>
    <xf numFmtId="165" fontId="5" fillId="0" borderId="5" xfId="1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0" fillId="0" borderId="0" xfId="0" applyFill="1" applyBorder="1"/>
    <xf numFmtId="0" fontId="5" fillId="0" borderId="1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vertical="top" wrapText="1"/>
    </xf>
    <xf numFmtId="165" fontId="6" fillId="0" borderId="26" xfId="1" applyNumberFormat="1" applyFont="1" applyFill="1" applyBorder="1" applyAlignment="1">
      <alignment vertical="top"/>
    </xf>
    <xf numFmtId="165" fontId="6" fillId="0" borderId="27" xfId="1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165" fontId="5" fillId="0" borderId="17" xfId="1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top" wrapText="1"/>
    </xf>
    <xf numFmtId="165" fontId="6" fillId="0" borderId="20" xfId="1" applyNumberFormat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 wrapText="1"/>
    </xf>
    <xf numFmtId="165" fontId="4" fillId="0" borderId="0" xfId="1" applyNumberFormat="1" applyFont="1" applyFill="1" applyAlignment="1">
      <alignment horizontal="right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topLeftCell="A16" zoomScale="75" zoomScaleNormal="75" workbookViewId="0">
      <selection activeCell="A27" sqref="A27:XFD27"/>
    </sheetView>
  </sheetViews>
  <sheetFormatPr defaultRowHeight="15.6" x14ac:dyDescent="0.3"/>
  <cols>
    <col min="1" max="1" width="79.88671875" style="7" customWidth="1"/>
    <col min="2" max="2" width="16.44140625" style="7" customWidth="1"/>
    <col min="3" max="3" width="13.44140625" style="7" customWidth="1"/>
    <col min="4" max="5" width="13.88671875" style="7" customWidth="1"/>
    <col min="6" max="6" width="10.6640625" style="7" bestFit="1" customWidth="1"/>
    <col min="7" max="7" width="9.109375" style="50"/>
  </cols>
  <sheetData>
    <row r="1" spans="1:10" s="16" customFormat="1" ht="31.2" x14ac:dyDescent="0.3">
      <c r="A1" s="36" t="s">
        <v>9</v>
      </c>
      <c r="B1" s="7"/>
      <c r="C1" s="7">
        <v>2020</v>
      </c>
      <c r="D1" s="37" t="s">
        <v>18</v>
      </c>
      <c r="E1" s="37">
        <v>12</v>
      </c>
      <c r="F1" s="7"/>
      <c r="G1" s="7"/>
    </row>
    <row r="2" spans="1:10" s="16" customFormat="1" x14ac:dyDescent="0.3">
      <c r="A2" s="38" t="s">
        <v>13</v>
      </c>
      <c r="B2" s="7"/>
      <c r="C2" s="7"/>
      <c r="D2" s="7"/>
      <c r="E2" s="49"/>
      <c r="F2" s="7"/>
      <c r="G2" s="7"/>
    </row>
    <row r="3" spans="1:10" s="16" customFormat="1" x14ac:dyDescent="0.3">
      <c r="A3" s="7" t="s">
        <v>21</v>
      </c>
      <c r="B3" s="7">
        <v>5250.91</v>
      </c>
      <c r="C3" s="7"/>
      <c r="D3" s="7"/>
      <c r="E3" s="39"/>
      <c r="F3" s="7"/>
      <c r="G3" s="7"/>
    </row>
    <row r="4" spans="1:10" s="16" customFormat="1" x14ac:dyDescent="0.3">
      <c r="A4" s="7" t="s">
        <v>0</v>
      </c>
      <c r="B4" s="7">
        <v>19.55</v>
      </c>
      <c r="C4" s="7">
        <v>19.62</v>
      </c>
      <c r="D4" s="7"/>
      <c r="E4" s="7"/>
      <c r="F4" s="7"/>
      <c r="G4" s="7"/>
    </row>
    <row r="5" spans="1:10" s="16" customFormat="1" x14ac:dyDescent="0.3">
      <c r="A5" s="7" t="s">
        <v>17</v>
      </c>
      <c r="B5" s="112">
        <f>B3*B4*6+B3*C4*(E1-6)</f>
        <v>1234068.8681999999</v>
      </c>
      <c r="C5" s="41"/>
      <c r="D5" s="41"/>
      <c r="E5" s="7"/>
      <c r="F5" s="41"/>
      <c r="G5" s="7"/>
    </row>
    <row r="6" spans="1:10" s="16" customFormat="1" ht="17.399999999999999" thickBot="1" x14ac:dyDescent="0.35">
      <c r="A6" s="7" t="s">
        <v>1</v>
      </c>
      <c r="B6" s="7">
        <v>97.66</v>
      </c>
      <c r="C6" s="7"/>
      <c r="D6" s="7"/>
      <c r="E6" s="7"/>
      <c r="F6" s="41"/>
      <c r="G6" s="3"/>
      <c r="H6" s="17"/>
      <c r="I6" s="17"/>
    </row>
    <row r="7" spans="1:10" s="18" customFormat="1" ht="65.400000000000006" customHeight="1" x14ac:dyDescent="0.3">
      <c r="A7" s="4" t="s">
        <v>2</v>
      </c>
      <c r="B7" s="6" t="s">
        <v>10</v>
      </c>
      <c r="C7" s="6" t="s">
        <v>15</v>
      </c>
      <c r="D7" s="6" t="s">
        <v>19</v>
      </c>
      <c r="E7" s="5" t="s">
        <v>16</v>
      </c>
      <c r="F7" s="8"/>
      <c r="G7" s="8"/>
    </row>
    <row r="8" spans="1:10" s="16" customFormat="1" x14ac:dyDescent="0.3">
      <c r="A8" s="9" t="s">
        <v>3</v>
      </c>
      <c r="B8" s="84" t="s">
        <v>11</v>
      </c>
      <c r="C8" s="91" t="s">
        <v>20</v>
      </c>
      <c r="D8" s="10">
        <v>1.06</v>
      </c>
      <c r="E8" s="77">
        <f>D8*B3*E1</f>
        <v>66791.575200000007</v>
      </c>
      <c r="F8" s="7"/>
      <c r="G8" s="7"/>
    </row>
    <row r="9" spans="1:10" s="16" customFormat="1" ht="45.6" customHeight="1" x14ac:dyDescent="0.3">
      <c r="A9" s="9" t="s">
        <v>4</v>
      </c>
      <c r="B9" s="84" t="s">
        <v>11</v>
      </c>
      <c r="C9" s="91" t="s">
        <v>20</v>
      </c>
      <c r="D9" s="10">
        <f>5.25+D10+D11+D12+D13</f>
        <v>5.4381982678557934</v>
      </c>
      <c r="E9" s="77">
        <f>D9*E1*B3</f>
        <v>342665.87599999999</v>
      </c>
      <c r="F9" s="7"/>
      <c r="G9" s="7"/>
    </row>
    <row r="10" spans="1:10" s="16" customFormat="1" x14ac:dyDescent="0.3">
      <c r="A10" s="12" t="s">
        <v>5</v>
      </c>
      <c r="B10" s="84"/>
      <c r="C10" s="91" t="s">
        <v>20</v>
      </c>
      <c r="D10" s="10">
        <f>E10/E1/B3</f>
        <v>0</v>
      </c>
      <c r="E10" s="77"/>
      <c r="F10" s="7"/>
      <c r="G10" s="7"/>
    </row>
    <row r="11" spans="1:10" s="16" customFormat="1" x14ac:dyDescent="0.3">
      <c r="A11" s="12" t="s">
        <v>6</v>
      </c>
      <c r="B11" s="84"/>
      <c r="C11" s="91" t="s">
        <v>20</v>
      </c>
      <c r="D11" s="10">
        <f>E11/E1/B3</f>
        <v>0.12074097632600826</v>
      </c>
      <c r="E11" s="77">
        <v>7608</v>
      </c>
      <c r="F11" s="7"/>
      <c r="G11" s="7"/>
    </row>
    <row r="12" spans="1:10" s="16" customFormat="1" x14ac:dyDescent="0.3">
      <c r="A12" s="12" t="s">
        <v>29</v>
      </c>
      <c r="B12" s="84"/>
      <c r="C12" s="91" t="s">
        <v>20</v>
      </c>
      <c r="D12" s="10">
        <f>E12/B3/E1</f>
        <v>0</v>
      </c>
      <c r="E12" s="77"/>
      <c r="F12" s="7"/>
      <c r="G12" s="7"/>
    </row>
    <row r="13" spans="1:10" s="98" customFormat="1" x14ac:dyDescent="0.3">
      <c r="A13" s="12" t="s">
        <v>55</v>
      </c>
      <c r="B13" s="84"/>
      <c r="C13" s="96" t="s">
        <v>20</v>
      </c>
      <c r="D13" s="10">
        <f>E13/B3/E1</f>
        <v>6.7457291529785635E-2</v>
      </c>
      <c r="E13" s="77">
        <f>0.05*E1*B3+1100</f>
        <v>4250.5460000000003</v>
      </c>
      <c r="F13" s="23"/>
      <c r="G13" s="23"/>
      <c r="H13" s="47"/>
      <c r="I13" s="97"/>
      <c r="J13" s="97"/>
    </row>
    <row r="14" spans="1:10" s="16" customFormat="1" ht="46.8" x14ac:dyDescent="0.3">
      <c r="A14" s="9" t="s">
        <v>49</v>
      </c>
      <c r="B14" s="84" t="s">
        <v>11</v>
      </c>
      <c r="C14" s="91" t="s">
        <v>20</v>
      </c>
      <c r="D14" s="10">
        <f>E14/E1/B3</f>
        <v>7.632802695151887</v>
      </c>
      <c r="E14" s="77">
        <f>11517*3.48*E1</f>
        <v>480949.91999999993</v>
      </c>
      <c r="F14" s="7"/>
      <c r="G14" s="7"/>
    </row>
    <row r="15" spans="1:10" s="16" customFormat="1" ht="31.8" thickBot="1" x14ac:dyDescent="0.35">
      <c r="A15" s="13" t="s">
        <v>45</v>
      </c>
      <c r="B15" s="85" t="s">
        <v>11</v>
      </c>
      <c r="C15" s="29" t="s">
        <v>20</v>
      </c>
      <c r="D15" s="15">
        <v>0.51</v>
      </c>
      <c r="E15" s="78">
        <f>D15*E1*B3</f>
        <v>32135.569199999998</v>
      </c>
      <c r="F15" s="7"/>
      <c r="G15" s="7"/>
    </row>
    <row r="16" spans="1:10" s="16" customFormat="1" x14ac:dyDescent="0.3">
      <c r="A16" s="66" t="s">
        <v>46</v>
      </c>
      <c r="B16" s="67"/>
      <c r="C16" s="67"/>
      <c r="D16" s="68">
        <f>E16/E1/B3</f>
        <v>5.3695180137030221</v>
      </c>
      <c r="E16" s="79">
        <f>E17+E18+E27+E19+E20+E21+E22+E23+E26+E24+E25</f>
        <v>338338.27</v>
      </c>
      <c r="F16" s="7"/>
      <c r="G16" s="7"/>
    </row>
    <row r="17" spans="1:10" s="19" customFormat="1" x14ac:dyDescent="0.3">
      <c r="A17" s="9" t="s">
        <v>54</v>
      </c>
      <c r="B17" s="28" t="s">
        <v>48</v>
      </c>
      <c r="C17" s="107" t="s">
        <v>20</v>
      </c>
      <c r="D17" s="11"/>
      <c r="E17" s="77">
        <f>1573.8+1723.03</f>
        <v>3296.83</v>
      </c>
      <c r="F17" s="38"/>
      <c r="G17" s="38"/>
    </row>
    <row r="18" spans="1:10" s="19" customFormat="1" x14ac:dyDescent="0.3">
      <c r="A18" s="9" t="s">
        <v>61</v>
      </c>
      <c r="B18" s="28" t="s">
        <v>60</v>
      </c>
      <c r="C18" s="99" t="s">
        <v>20</v>
      </c>
      <c r="D18" s="11"/>
      <c r="E18" s="77">
        <f>2983.07+1071.34+2950.78+2599.68</f>
        <v>9604.8700000000008</v>
      </c>
      <c r="F18" s="38"/>
      <c r="G18" s="38"/>
    </row>
    <row r="19" spans="1:10" s="51" customFormat="1" x14ac:dyDescent="0.3">
      <c r="A19" s="9" t="s">
        <v>56</v>
      </c>
      <c r="B19" s="28" t="s">
        <v>32</v>
      </c>
      <c r="C19" s="99" t="s">
        <v>20</v>
      </c>
      <c r="D19" s="11"/>
      <c r="E19" s="77">
        <v>1940</v>
      </c>
      <c r="F19" s="7"/>
      <c r="G19" s="7"/>
    </row>
    <row r="20" spans="1:10" s="51" customFormat="1" x14ac:dyDescent="0.3">
      <c r="A20" s="9" t="s">
        <v>57</v>
      </c>
      <c r="B20" s="100" t="s">
        <v>32</v>
      </c>
      <c r="C20" s="29" t="s">
        <v>20</v>
      </c>
      <c r="D20" s="101"/>
      <c r="E20" s="78">
        <v>7058.39</v>
      </c>
      <c r="F20" s="7"/>
      <c r="G20" s="7"/>
    </row>
    <row r="21" spans="1:10" s="51" customFormat="1" x14ac:dyDescent="0.3">
      <c r="A21" s="9" t="s">
        <v>58</v>
      </c>
      <c r="B21" s="28" t="s">
        <v>50</v>
      </c>
      <c r="C21" s="29" t="s">
        <v>20</v>
      </c>
      <c r="D21" s="101"/>
      <c r="E21" s="78">
        <v>12650</v>
      </c>
      <c r="F21" s="7"/>
      <c r="G21" s="7"/>
    </row>
    <row r="22" spans="1:10" s="51" customFormat="1" x14ac:dyDescent="0.3">
      <c r="A22" s="13" t="s">
        <v>59</v>
      </c>
      <c r="B22" s="100" t="s">
        <v>50</v>
      </c>
      <c r="C22" s="29" t="s">
        <v>20</v>
      </c>
      <c r="D22" s="101"/>
      <c r="E22" s="78">
        <v>3502.51</v>
      </c>
      <c r="F22" s="7"/>
      <c r="G22" s="7"/>
    </row>
    <row r="23" spans="1:10" s="51" customFormat="1" x14ac:dyDescent="0.3">
      <c r="A23" s="9" t="s">
        <v>62</v>
      </c>
      <c r="B23" s="100" t="s">
        <v>33</v>
      </c>
      <c r="C23" s="29" t="s">
        <v>20</v>
      </c>
      <c r="D23" s="101"/>
      <c r="E23" s="78">
        <v>2055.85</v>
      </c>
      <c r="F23" s="7"/>
      <c r="G23" s="7"/>
    </row>
    <row r="24" spans="1:10" s="51" customFormat="1" x14ac:dyDescent="0.3">
      <c r="A24" s="9" t="s">
        <v>64</v>
      </c>
      <c r="B24" s="100" t="s">
        <v>51</v>
      </c>
      <c r="C24" s="29" t="s">
        <v>20</v>
      </c>
      <c r="D24" s="101"/>
      <c r="E24" s="78">
        <v>279076.09999999998</v>
      </c>
      <c r="F24" s="7"/>
      <c r="G24" s="7"/>
    </row>
    <row r="25" spans="1:10" s="51" customFormat="1" x14ac:dyDescent="0.3">
      <c r="A25" s="9" t="s">
        <v>65</v>
      </c>
      <c r="B25" s="100" t="s">
        <v>51</v>
      </c>
      <c r="C25" s="29" t="s">
        <v>20</v>
      </c>
      <c r="D25" s="101"/>
      <c r="E25" s="78">
        <v>7136.53</v>
      </c>
      <c r="F25" s="7"/>
      <c r="G25" s="7"/>
    </row>
    <row r="26" spans="1:10" s="51" customFormat="1" ht="16.2" thickBot="1" x14ac:dyDescent="0.35">
      <c r="A26" s="9" t="s">
        <v>63</v>
      </c>
      <c r="B26" s="30" t="s">
        <v>33</v>
      </c>
      <c r="C26" s="21" t="s">
        <v>20</v>
      </c>
      <c r="D26" s="31"/>
      <c r="E26" s="92">
        <v>2117.19</v>
      </c>
      <c r="F26" s="7"/>
      <c r="G26" s="7"/>
    </row>
    <row r="27" spans="1:10" s="19" customFormat="1" ht="31.2" x14ac:dyDescent="0.3">
      <c r="A27" s="109" t="s">
        <v>66</v>
      </c>
      <c r="B27" s="28" t="s">
        <v>67</v>
      </c>
      <c r="C27" s="99" t="s">
        <v>20</v>
      </c>
      <c r="D27" s="11"/>
      <c r="E27" s="77">
        <v>9900</v>
      </c>
      <c r="F27" s="38"/>
      <c r="G27" s="38"/>
    </row>
    <row r="28" spans="1:10" s="27" customFormat="1" ht="16.2" thickBot="1" x14ac:dyDescent="0.35">
      <c r="A28" s="24" t="s">
        <v>47</v>
      </c>
      <c r="B28" s="25"/>
      <c r="C28" s="25" t="s">
        <v>20</v>
      </c>
      <c r="D28" s="83">
        <f>E28/E1/B3</f>
        <v>0.46728408345728006</v>
      </c>
      <c r="E28" s="108">
        <f>D46+D47</f>
        <v>29444</v>
      </c>
      <c r="F28" s="34"/>
      <c r="G28" s="34"/>
      <c r="H28" s="26"/>
      <c r="I28" s="26"/>
      <c r="J28" s="26"/>
    </row>
    <row r="29" spans="1:10" s="16" customFormat="1" ht="16.2" thickBot="1" x14ac:dyDescent="0.35">
      <c r="A29" s="86" t="s">
        <v>7</v>
      </c>
      <c r="B29" s="87"/>
      <c r="C29" s="88" t="str">
        <f>C28</f>
        <v>руб</v>
      </c>
      <c r="D29" s="89">
        <f>D8+D9+D14+D15+D16+D28</f>
        <v>20.477803060167979</v>
      </c>
      <c r="E29" s="90">
        <f>E8+E9+E14+E15+E16+E28</f>
        <v>1290325.2104</v>
      </c>
      <c r="F29" s="40"/>
      <c r="G29" s="40"/>
    </row>
    <row r="30" spans="1:10" s="27" customFormat="1" ht="16.2" thickBot="1" x14ac:dyDescent="0.35">
      <c r="A30" s="118" t="s">
        <v>25</v>
      </c>
      <c r="B30" s="119"/>
      <c r="C30" s="119"/>
      <c r="D30" s="52" t="s">
        <v>27</v>
      </c>
      <c r="E30" s="53" t="s">
        <v>28</v>
      </c>
      <c r="F30" s="54"/>
      <c r="G30" s="34"/>
      <c r="H30" s="55"/>
      <c r="I30" s="26"/>
      <c r="J30" s="26"/>
    </row>
    <row r="31" spans="1:10" s="59" customFormat="1" x14ac:dyDescent="0.3">
      <c r="A31" s="42" t="s">
        <v>53</v>
      </c>
      <c r="B31" s="32"/>
      <c r="C31" s="58" t="s">
        <v>24</v>
      </c>
      <c r="D31" s="110">
        <v>142503</v>
      </c>
      <c r="E31" s="71"/>
      <c r="F31" s="43"/>
      <c r="G31" s="43"/>
    </row>
    <row r="32" spans="1:10" s="59" customFormat="1" x14ac:dyDescent="0.3">
      <c r="A32" s="12" t="s">
        <v>12</v>
      </c>
      <c r="B32" s="20"/>
      <c r="C32" s="60" t="s">
        <v>24</v>
      </c>
      <c r="D32" s="111">
        <f>12690/12*E1</f>
        <v>12690</v>
      </c>
      <c r="E32" s="72"/>
      <c r="F32" s="43"/>
      <c r="G32" s="43"/>
    </row>
    <row r="33" spans="1:10" s="59" customFormat="1" x14ac:dyDescent="0.3">
      <c r="A33" s="12" t="s">
        <v>34</v>
      </c>
      <c r="B33" s="20"/>
      <c r="C33" s="60" t="s">
        <v>24</v>
      </c>
      <c r="D33" s="111">
        <f>8015.97+7530.82</f>
        <v>15546.79</v>
      </c>
      <c r="E33" s="72"/>
      <c r="F33" s="43"/>
      <c r="G33" s="43"/>
    </row>
    <row r="34" spans="1:10" s="61" customFormat="1" ht="16.2" x14ac:dyDescent="0.3">
      <c r="A34" s="12" t="s">
        <v>30</v>
      </c>
      <c r="B34" s="20"/>
      <c r="C34" s="60" t="s">
        <v>24</v>
      </c>
      <c r="D34" s="111">
        <f>B5</f>
        <v>1234068.8681999999</v>
      </c>
      <c r="E34" s="72"/>
      <c r="F34" s="44"/>
      <c r="G34" s="44"/>
    </row>
    <row r="35" spans="1:10" s="61" customFormat="1" ht="16.2" x14ac:dyDescent="0.3">
      <c r="A35" s="56" t="str">
        <f>A29</f>
        <v>итого расходы</v>
      </c>
      <c r="B35" s="57"/>
      <c r="C35" s="62" t="str">
        <f>C28</f>
        <v>руб</v>
      </c>
      <c r="D35" s="73"/>
      <c r="E35" s="74">
        <f>E29</f>
        <v>1290325.2104</v>
      </c>
      <c r="F35" s="44"/>
      <c r="G35" s="44"/>
    </row>
    <row r="36" spans="1:10" s="65" customFormat="1" ht="16.8" thickBot="1" x14ac:dyDescent="0.35">
      <c r="A36" s="45" t="s">
        <v>14</v>
      </c>
      <c r="B36" s="33"/>
      <c r="C36" s="63" t="s">
        <v>24</v>
      </c>
      <c r="D36" s="75">
        <f>D31+D32+D33+D34-E35</f>
        <v>114483.44779999997</v>
      </c>
      <c r="E36" s="76"/>
      <c r="F36" s="46"/>
      <c r="G36" s="46"/>
      <c r="H36" s="64"/>
      <c r="I36" s="64"/>
      <c r="J36" s="64"/>
    </row>
    <row r="37" spans="1:10" s="16" customFormat="1" x14ac:dyDescent="0.3">
      <c r="A37" s="115" t="s">
        <v>52</v>
      </c>
      <c r="B37" s="116"/>
      <c r="C37" s="116"/>
      <c r="D37" s="116"/>
      <c r="E37" s="117"/>
      <c r="F37" s="47"/>
      <c r="G37" s="3"/>
      <c r="H37" s="3"/>
      <c r="I37" s="2"/>
      <c r="J37" s="2"/>
    </row>
    <row r="38" spans="1:10" s="51" customFormat="1" x14ac:dyDescent="0.3">
      <c r="A38" s="35" t="s">
        <v>22</v>
      </c>
      <c r="B38" s="113" t="s">
        <v>35</v>
      </c>
      <c r="C38" s="113" t="s">
        <v>26</v>
      </c>
      <c r="D38" s="120"/>
      <c r="E38" s="121"/>
      <c r="F38" s="3"/>
      <c r="G38" s="3"/>
      <c r="H38" s="3"/>
      <c r="I38" s="2"/>
      <c r="J38" s="2"/>
    </row>
    <row r="39" spans="1:10" s="51" customFormat="1" ht="62.4" x14ac:dyDescent="0.3">
      <c r="A39" s="9"/>
      <c r="B39" s="114"/>
      <c r="C39" s="103" t="s">
        <v>36</v>
      </c>
      <c r="D39" s="103" t="s">
        <v>37</v>
      </c>
      <c r="E39" s="80" t="s">
        <v>31</v>
      </c>
      <c r="F39" s="3"/>
      <c r="G39" s="3"/>
      <c r="H39" s="3"/>
      <c r="I39" s="2"/>
      <c r="J39" s="2"/>
    </row>
    <row r="40" spans="1:10" s="16" customFormat="1" x14ac:dyDescent="0.3">
      <c r="A40" s="22" t="s">
        <v>42</v>
      </c>
      <c r="B40" s="69">
        <v>886162</v>
      </c>
      <c r="C40" s="69">
        <v>886151</v>
      </c>
      <c r="D40" s="69"/>
      <c r="E40" s="70"/>
      <c r="F40" s="48"/>
      <c r="G40" s="3"/>
      <c r="H40" s="3"/>
      <c r="I40" s="2"/>
      <c r="J40" s="2"/>
    </row>
    <row r="41" spans="1:10" s="16" customFormat="1" x14ac:dyDescent="0.3">
      <c r="A41" s="22" t="s">
        <v>43</v>
      </c>
      <c r="B41" s="69">
        <v>469937</v>
      </c>
      <c r="C41" s="69">
        <v>478456</v>
      </c>
      <c r="D41" s="69">
        <v>51141</v>
      </c>
      <c r="E41" s="70"/>
      <c r="F41" s="48"/>
      <c r="G41" s="3"/>
      <c r="H41" s="3"/>
      <c r="I41" s="2"/>
      <c r="J41" s="2"/>
    </row>
    <row r="42" spans="1:10" s="16" customFormat="1" x14ac:dyDescent="0.3">
      <c r="A42" s="22" t="s">
        <v>38</v>
      </c>
      <c r="B42" s="69">
        <v>114065</v>
      </c>
      <c r="C42" s="69">
        <v>108796</v>
      </c>
      <c r="D42" s="69">
        <v>6007</v>
      </c>
      <c r="E42" s="70">
        <v>3802</v>
      </c>
      <c r="F42" s="48"/>
      <c r="G42" s="3"/>
      <c r="H42" s="3"/>
      <c r="I42" s="2"/>
      <c r="J42" s="2"/>
    </row>
    <row r="43" spans="1:10" s="16" customFormat="1" x14ac:dyDescent="0.3">
      <c r="A43" s="22" t="s">
        <v>39</v>
      </c>
      <c r="B43" s="69">
        <v>196950</v>
      </c>
      <c r="C43" s="69">
        <v>190994</v>
      </c>
      <c r="D43" s="69">
        <v>13907</v>
      </c>
      <c r="E43" s="70">
        <v>5080</v>
      </c>
      <c r="F43" s="48"/>
      <c r="G43" s="3"/>
      <c r="H43" s="3"/>
      <c r="I43" s="2"/>
      <c r="J43" s="2"/>
    </row>
    <row r="44" spans="1:10" s="16" customFormat="1" x14ac:dyDescent="0.3">
      <c r="A44" s="22" t="s">
        <v>40</v>
      </c>
      <c r="B44" s="69">
        <v>405956</v>
      </c>
      <c r="C44" s="69">
        <v>359861</v>
      </c>
      <c r="D44" s="69">
        <v>59511</v>
      </c>
      <c r="E44" s="70">
        <v>10475</v>
      </c>
      <c r="F44" s="48"/>
      <c r="G44" s="3"/>
      <c r="H44" s="3"/>
      <c r="I44" s="2"/>
      <c r="J44" s="2"/>
    </row>
    <row r="45" spans="1:10" s="16" customFormat="1" ht="16.2" thickBot="1" x14ac:dyDescent="0.35">
      <c r="A45" s="93" t="s">
        <v>44</v>
      </c>
      <c r="B45" s="94">
        <v>160044</v>
      </c>
      <c r="C45" s="94">
        <v>160023</v>
      </c>
      <c r="D45" s="94"/>
      <c r="E45" s="95"/>
      <c r="F45" s="48"/>
      <c r="G45" s="3"/>
      <c r="H45" s="3"/>
      <c r="I45" s="2"/>
      <c r="J45" s="2"/>
    </row>
    <row r="46" spans="1:10" s="16" customFormat="1" ht="16.2" thickBot="1" x14ac:dyDescent="0.35">
      <c r="A46" s="14" t="s">
        <v>23</v>
      </c>
      <c r="B46" s="81">
        <f>SUM(B40:B45)</f>
        <v>2233114</v>
      </c>
      <c r="C46" s="81">
        <f>SUM(C40:C45)</f>
        <v>2184281</v>
      </c>
      <c r="D46" s="81">
        <f>SUM(D40:D45)</f>
        <v>130566</v>
      </c>
      <c r="E46" s="82">
        <f>SUM(E40:E44)</f>
        <v>19357</v>
      </c>
      <c r="F46" s="43"/>
    </row>
    <row r="47" spans="1:10" s="59" customFormat="1" ht="16.2" thickBot="1" x14ac:dyDescent="0.35">
      <c r="A47" s="104" t="s">
        <v>41</v>
      </c>
      <c r="B47" s="105"/>
      <c r="C47" s="105"/>
      <c r="D47" s="105">
        <f>B41+B42+B43+B44-C41-C42-C43-C44-D41-D42-D43-D44-E44-E42-E43</f>
        <v>-101122</v>
      </c>
      <c r="E47" s="106"/>
      <c r="F47" s="102"/>
    </row>
    <row r="48" spans="1:10" s="1" customFormat="1" x14ac:dyDescent="0.3">
      <c r="A48" s="23" t="s">
        <v>8</v>
      </c>
      <c r="B48" s="7"/>
      <c r="C48" s="7"/>
      <c r="D48" s="7"/>
      <c r="E48" s="7"/>
      <c r="F48" s="7"/>
      <c r="G48" s="16"/>
      <c r="H48" s="16"/>
    </row>
  </sheetData>
  <mergeCells count="4">
    <mergeCell ref="B38:B39"/>
    <mergeCell ref="A37:E37"/>
    <mergeCell ref="A30:C30"/>
    <mergeCell ref="C38:E38"/>
  </mergeCells>
  <pageMargins left="0.43307086614173229" right="0.23622047244094491" top="0.35433070866141736" bottom="0.35433070866141736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2021-02-25T07:47:35Z</cp:lastPrinted>
  <dcterms:created xsi:type="dcterms:W3CDTF">2016-04-22T06:39:22Z</dcterms:created>
  <dcterms:modified xsi:type="dcterms:W3CDTF">2021-03-12T11:20:50Z</dcterms:modified>
</cp:coreProperties>
</file>