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4" i="1" l="1"/>
  <c r="E28" i="1" l="1"/>
  <c r="E21" i="1" l="1"/>
  <c r="E26" i="1"/>
  <c r="E19" i="1" l="1"/>
  <c r="E23" i="1" l="1"/>
  <c r="B5" i="1" l="1"/>
  <c r="E25" i="1" l="1"/>
  <c r="E18" i="1" s="1"/>
  <c r="D33" i="1" l="1"/>
  <c r="D48" i="1" l="1"/>
  <c r="E47" i="1"/>
  <c r="D47" i="1"/>
  <c r="C47" i="1"/>
  <c r="B47" i="1"/>
  <c r="E29" i="1" l="1"/>
  <c r="D29" i="1" s="1"/>
  <c r="E52" i="1"/>
  <c r="D14" i="1" l="1"/>
  <c r="E17" i="1" l="1"/>
  <c r="D35" i="1"/>
  <c r="D13" i="1"/>
  <c r="C36" i="1"/>
  <c r="A36" i="1"/>
  <c r="D11" i="1" l="1"/>
  <c r="D12" i="1"/>
  <c r="D9" i="1" s="1"/>
  <c r="D10" i="1"/>
  <c r="E16" i="1"/>
  <c r="D15" i="1"/>
  <c r="E8" i="1"/>
  <c r="D18" i="1" l="1"/>
  <c r="D30" i="1" l="1"/>
  <c r="E9" i="1"/>
  <c r="E30" i="1" s="1"/>
  <c r="E36" i="1" l="1"/>
  <c r="E37" i="1" s="1"/>
</calcChain>
</file>

<file path=xl/sharedStrings.xml><?xml version="1.0" encoding="utf-8"?>
<sst xmlns="http://schemas.openxmlformats.org/spreadsheetml/2006/main" count="109" uniqueCount="75">
  <si>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</si>
  <si>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</si>
  <si>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</si>
  <si>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</si>
  <si>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</si>
  <si>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</si>
  <si>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</si>
  <si>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</si>
  <si>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</si>
  <si>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</si>
  <si>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</si>
  <si>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</si>
  <si>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</si>
  <si>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</si>
  <si>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д.29</t>
  </si>
  <si>
    <t>Остаток средств на конец периода (+ есть средства, -задолженность)</t>
  </si>
  <si>
    <t>Цена выполненной работы и услуги в руб.</t>
  </si>
  <si>
    <t>единица измерения работы и услуги</t>
  </si>
  <si>
    <t>руб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</si>
  <si>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</si>
  <si>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</si>
  <si>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</si>
  <si>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</si>
  <si>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</si>
  <si>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</si>
  <si>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</si>
  <si>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</si>
  <si>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</si>
  <si>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</si>
  <si>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</si>
  <si>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</si>
  <si>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</si>
  <si>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</si>
  <si>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</si>
  <si>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применения повыш.коэфф-та к квартирам без ИПУ</t>
  </si>
  <si>
    <t>в теч.года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</si>
  <si>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</si>
  <si>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</si>
  <si>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</si>
  <si>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</si>
  <si>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</si>
  <si>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</si>
  <si>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</si>
  <si>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</si>
  <si>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</si>
  <si>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</si>
  <si>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Экономия расходов на коммун.услуги на содерж.общего имущества дома,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</si>
  <si>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</si>
  <si>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</si>
  <si>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</si>
  <si>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</si>
  <si>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июнь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</si>
  <si>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</si>
  <si>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</si>
  <si>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</si>
  <si>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</si>
  <si>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</si>
  <si>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метрологическое обслуживание средств измерения</t>
  </si>
  <si>
    <t>ремонт мягкой кровли кв.70</t>
  </si>
  <si>
    <t>восстановление освещения п.1</t>
  </si>
  <si>
    <t>подготовка к отопительному сезону</t>
  </si>
  <si>
    <t>июль,авг</t>
  </si>
  <si>
    <t>в теч года</t>
  </si>
  <si>
    <t>июль-окт</t>
  </si>
  <si>
    <t>работы на общедомовой системе отопления кв.162,269,126,212,198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</si>
  <si>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</si>
  <si>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</si>
  <si>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</si>
  <si>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</si>
  <si>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ремонт межпанельных швов кв.205,209,214,241</t>
  </si>
  <si>
    <t>июнь,дек</t>
  </si>
  <si>
    <t>работы на общедомовой системе ГВС кв.29</t>
  </si>
  <si>
    <t>работы на общедомовой системе ХВС кв.181,112,116,120</t>
  </si>
  <si>
    <t>работы на общедомовой системе канализации кв.272,212,66,62,29</t>
  </si>
  <si>
    <t>дезинфекция заключительная (коронавирус) по предписанию Роспотребнадзора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</si>
</sst>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0" fontId="14" fillId="0" borderId="1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 vertical="top" wrapText="1"/>
    </xf>
    <xf numFmtId="2" fontId="14" fillId="0" borderId="11" xfId="0" applyNumberFormat="1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wrapText="1"/>
    </xf>
    <xf numFmtId="0" fontId="16" fillId="0" borderId="0" xfId="0" applyFont="1" applyFill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14" fillId="0" borderId="12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21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165" fontId="7" fillId="0" borderId="16" xfId="1" applyNumberFormat="1" applyFont="1" applyFill="1" applyBorder="1" applyAlignment="1">
      <alignment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" fontId="5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15" zoomScale="75" zoomScaleNormal="75" workbookViewId="0">
      <selection activeCell="A26" sqref="A26"/>
    </sheetView>
  </sheetViews>
  <sheetFormatPr defaultRowHeight="16.8" x14ac:dyDescent="0.3"/>
  <cols>
    <col min="1" max="1" width="81.44140625" style="11" customWidth="1"/>
    <col min="2" max="2" width="14.6640625" style="11" customWidth="1"/>
    <col min="3" max="4" width="13.6640625" style="11" customWidth="1"/>
    <col min="5" max="5" width="14.44140625" style="11" customWidth="1"/>
    <col min="6" max="6" width="13.109375" style="11" bestFit="1" customWidth="1"/>
    <col min="7" max="9" width="9.109375" style="3"/>
  </cols>
  <sheetData>
    <row r="1" spans="1:10" s="18" customFormat="1" ht="31.2" x14ac:dyDescent="0.3">
      <c r="A1" s="34" t="s">
        <v>10</v>
      </c>
      <c r="B1" s="11"/>
      <c r="C1" s="11">
        <v>2020</v>
      </c>
      <c r="D1" s="35" t="s">
        <v>19</v>
      </c>
      <c r="E1" s="35">
        <v>12</v>
      </c>
      <c r="F1" s="11"/>
      <c r="G1" s="2"/>
      <c r="H1" s="2"/>
      <c r="I1" s="2"/>
    </row>
    <row r="2" spans="1:10" s="18" customFormat="1" x14ac:dyDescent="0.3">
      <c r="A2" s="36" t="s">
        <v>14</v>
      </c>
      <c r="B2" s="11"/>
      <c r="C2" s="11"/>
      <c r="D2" s="11"/>
      <c r="E2" s="11"/>
      <c r="F2" s="11"/>
      <c r="G2" s="2"/>
      <c r="H2" s="2"/>
      <c r="I2" s="2"/>
    </row>
    <row r="3" spans="1:10" s="18" customFormat="1" x14ac:dyDescent="0.3">
      <c r="A3" s="11" t="s">
        <v>22</v>
      </c>
      <c r="B3" s="11">
        <v>15855.63</v>
      </c>
      <c r="C3" s="11"/>
      <c r="D3" s="11"/>
      <c r="E3" s="11"/>
      <c r="F3" s="11"/>
      <c r="G3" s="2"/>
      <c r="H3" s="2"/>
      <c r="I3" s="2"/>
    </row>
    <row r="4" spans="1:10" s="18" customFormat="1" x14ac:dyDescent="0.3">
      <c r="A4" s="11" t="s">
        <v>0</v>
      </c>
      <c r="B4" s="11">
        <v>15.21</v>
      </c>
      <c r="C4" s="11">
        <v>15.28</v>
      </c>
      <c r="D4" s="11"/>
      <c r="E4" s="11"/>
      <c r="F4" s="11"/>
      <c r="G4" s="2"/>
      <c r="H4" s="2"/>
      <c r="I4" s="2"/>
    </row>
    <row r="5" spans="1:10" s="18" customFormat="1" x14ac:dyDescent="0.3">
      <c r="A5" s="11" t="s">
        <v>20</v>
      </c>
      <c r="B5" s="126">
        <f>B3*B4*6+B3*C4*(E1-6)</f>
        <v>2900628.9522000002</v>
      </c>
      <c r="C5" s="37"/>
      <c r="D5" s="37"/>
      <c r="E5" s="11"/>
      <c r="F5" s="37"/>
      <c r="G5" s="11"/>
      <c r="H5" s="2"/>
      <c r="I5" s="2"/>
    </row>
    <row r="6" spans="1:10" s="18" customFormat="1" ht="17.399999999999999" thickBot="1" x14ac:dyDescent="0.35">
      <c r="A6" s="11" t="s">
        <v>1</v>
      </c>
      <c r="B6" s="11">
        <v>99.87</v>
      </c>
      <c r="C6" s="11"/>
      <c r="D6" s="11"/>
      <c r="E6" s="11"/>
      <c r="F6" s="37"/>
      <c r="G6" s="2"/>
      <c r="H6" s="2"/>
      <c r="I6" s="2"/>
    </row>
    <row r="7" spans="1:10" s="20" customFormat="1" ht="62.4" x14ac:dyDescent="0.3">
      <c r="A7" s="8" t="s">
        <v>2</v>
      </c>
      <c r="B7" s="10" t="s">
        <v>11</v>
      </c>
      <c r="C7" s="10" t="s">
        <v>17</v>
      </c>
      <c r="D7" s="10" t="s">
        <v>21</v>
      </c>
      <c r="E7" s="9" t="s">
        <v>16</v>
      </c>
      <c r="F7" s="12"/>
      <c r="G7" s="19"/>
      <c r="H7" s="19"/>
      <c r="I7" s="19"/>
    </row>
    <row r="8" spans="1:10" s="18" customFormat="1" x14ac:dyDescent="0.3">
      <c r="A8" s="13" t="s">
        <v>3</v>
      </c>
      <c r="B8" s="25" t="s">
        <v>12</v>
      </c>
      <c r="C8" s="96" t="s">
        <v>18</v>
      </c>
      <c r="D8" s="14">
        <v>1.06</v>
      </c>
      <c r="E8" s="77">
        <f>D8*B3*E1</f>
        <v>201683.61359999998</v>
      </c>
      <c r="F8" s="11"/>
      <c r="G8" s="2"/>
      <c r="H8" s="2"/>
      <c r="I8" s="2"/>
    </row>
    <row r="9" spans="1:10" s="18" customFormat="1" ht="46.8" x14ac:dyDescent="0.3">
      <c r="A9" s="13" t="s">
        <v>4</v>
      </c>
      <c r="B9" s="25" t="s">
        <v>12</v>
      </c>
      <c r="C9" s="96" t="s">
        <v>18</v>
      </c>
      <c r="D9" s="14">
        <f>5.75+D10+D11+D12+D13+D14</f>
        <v>7.9651930576079293</v>
      </c>
      <c r="E9" s="77">
        <f>D9*B3*E1</f>
        <v>1515517.8480000002</v>
      </c>
      <c r="F9" s="11"/>
      <c r="G9" s="2"/>
      <c r="H9" s="2"/>
      <c r="I9" s="2"/>
    </row>
    <row r="10" spans="1:10" s="18" customFormat="1" ht="16.05" customHeight="1" x14ac:dyDescent="0.3">
      <c r="A10" s="16" t="s">
        <v>5</v>
      </c>
      <c r="B10" s="25"/>
      <c r="C10" s="96" t="s">
        <v>18</v>
      </c>
      <c r="D10" s="14">
        <f>E10/E1/B3</f>
        <v>0</v>
      </c>
      <c r="E10" s="77"/>
      <c r="F10" s="11"/>
      <c r="G10" s="2"/>
      <c r="H10" s="2"/>
      <c r="I10" s="2"/>
    </row>
    <row r="11" spans="1:10" s="18" customFormat="1" ht="16.05" customHeight="1" x14ac:dyDescent="0.3">
      <c r="A11" s="16" t="s">
        <v>6</v>
      </c>
      <c r="B11" s="25"/>
      <c r="C11" s="96" t="s">
        <v>18</v>
      </c>
      <c r="D11" s="14">
        <f>E11/E1/B3</f>
        <v>0.10958252683747036</v>
      </c>
      <c r="E11" s="77">
        <v>20850</v>
      </c>
      <c r="F11" s="11"/>
      <c r="G11" s="2"/>
      <c r="H11" s="2"/>
      <c r="I11" s="2"/>
    </row>
    <row r="12" spans="1:10" s="18" customFormat="1" ht="16.05" customHeight="1" x14ac:dyDescent="0.3">
      <c r="A12" s="16" t="s">
        <v>7</v>
      </c>
      <c r="B12" s="25"/>
      <c r="C12" s="96" t="s">
        <v>18</v>
      </c>
      <c r="D12" s="14">
        <f>E12/B3/E1</f>
        <v>2.0429599244348329</v>
      </c>
      <c r="E12" s="77">
        <v>388709</v>
      </c>
      <c r="F12" s="11"/>
      <c r="G12" s="2"/>
      <c r="H12" s="2"/>
      <c r="I12" s="2"/>
    </row>
    <row r="13" spans="1:10" s="18" customFormat="1" ht="16.05" customHeight="1" x14ac:dyDescent="0.3">
      <c r="A13" s="16" t="s">
        <v>32</v>
      </c>
      <c r="B13" s="25"/>
      <c r="C13" s="96" t="s">
        <v>25</v>
      </c>
      <c r="D13" s="14">
        <f>E13/E1/B3</f>
        <v>0</v>
      </c>
      <c r="E13" s="77"/>
      <c r="F13" s="7"/>
      <c r="G13" s="6"/>
    </row>
    <row r="14" spans="1:10" s="106" customFormat="1" ht="16.05" customHeight="1" x14ac:dyDescent="0.3">
      <c r="A14" s="16" t="s">
        <v>56</v>
      </c>
      <c r="B14" s="82"/>
      <c r="C14" s="104" t="s">
        <v>18</v>
      </c>
      <c r="D14" s="14">
        <f>E14/B3/E1</f>
        <v>6.2650606335625483E-2</v>
      </c>
      <c r="E14" s="77">
        <f>0.05*E1*B3+2407</f>
        <v>11920.378000000001</v>
      </c>
      <c r="F14" s="17"/>
      <c r="G14" s="17"/>
      <c r="H14" s="44"/>
      <c r="I14" s="105"/>
      <c r="J14" s="105"/>
    </row>
    <row r="15" spans="1:10" s="18" customFormat="1" ht="46.8" x14ac:dyDescent="0.3">
      <c r="A15" s="13" t="s">
        <v>52</v>
      </c>
      <c r="B15" s="25" t="s">
        <v>12</v>
      </c>
      <c r="C15" s="96" t="s">
        <v>18</v>
      </c>
      <c r="D15" s="14">
        <f>E15/E1/B3</f>
        <v>5.776225857944465</v>
      </c>
      <c r="E15" s="77">
        <f>25370*3.61*E1</f>
        <v>1099028.3999999999</v>
      </c>
      <c r="F15" s="11"/>
      <c r="G15" s="2"/>
      <c r="H15" s="2"/>
      <c r="I15" s="2"/>
    </row>
    <row r="16" spans="1:10" s="18" customFormat="1" ht="31.2" x14ac:dyDescent="0.3">
      <c r="A16" s="13" t="s">
        <v>47</v>
      </c>
      <c r="B16" s="25" t="s">
        <v>12</v>
      </c>
      <c r="C16" s="96" t="s">
        <v>18</v>
      </c>
      <c r="D16" s="14">
        <v>0.51</v>
      </c>
      <c r="E16" s="77">
        <f>D16*B3*E1</f>
        <v>97036.455600000001</v>
      </c>
      <c r="F16" s="11"/>
      <c r="G16" s="2"/>
      <c r="H16" s="2"/>
      <c r="I16" s="2"/>
    </row>
    <row r="17" spans="1:10" s="70" customFormat="1" ht="16.05" customHeight="1" thickBot="1" x14ac:dyDescent="0.35">
      <c r="A17" s="64" t="s">
        <v>48</v>
      </c>
      <c r="B17" s="65" t="s">
        <v>12</v>
      </c>
      <c r="C17" s="66" t="s">
        <v>18</v>
      </c>
      <c r="D17" s="67">
        <v>0.2</v>
      </c>
      <c r="E17" s="78">
        <f>D17*E1*B3</f>
        <v>38053.512000000002</v>
      </c>
      <c r="F17" s="68"/>
      <c r="G17" s="69"/>
      <c r="H17" s="69"/>
      <c r="I17" s="69"/>
    </row>
    <row r="18" spans="1:10" s="18" customFormat="1" ht="16.05" customHeight="1" x14ac:dyDescent="0.3">
      <c r="A18" s="83" t="s">
        <v>49</v>
      </c>
      <c r="B18" s="84"/>
      <c r="C18" s="84"/>
      <c r="D18" s="85">
        <f>E18/E1/B3</f>
        <v>0.79694357777016755</v>
      </c>
      <c r="E18" s="86">
        <f>E28+E19+E20+E21+E22+E23+E24+E25+E26+E27</f>
        <v>151632.51</v>
      </c>
      <c r="F18" s="11"/>
      <c r="G18" s="2"/>
      <c r="H18" s="2"/>
      <c r="I18" s="2"/>
    </row>
    <row r="19" spans="1:10" s="21" customFormat="1" ht="16.05" customHeight="1" x14ac:dyDescent="0.3">
      <c r="A19" s="13" t="s">
        <v>69</v>
      </c>
      <c r="B19" s="25" t="s">
        <v>70</v>
      </c>
      <c r="C19" s="107" t="s">
        <v>18</v>
      </c>
      <c r="D19" s="15"/>
      <c r="E19" s="77">
        <f>2590+16095</f>
        <v>18685</v>
      </c>
      <c r="F19" s="36"/>
      <c r="G19" s="4"/>
      <c r="H19" s="4"/>
      <c r="I19" s="4"/>
    </row>
    <row r="20" spans="1:10" s="21" customFormat="1" ht="16.05" customHeight="1" x14ac:dyDescent="0.3">
      <c r="A20" s="13" t="s">
        <v>57</v>
      </c>
      <c r="B20" s="25" t="s">
        <v>51</v>
      </c>
      <c r="C20" s="107" t="s">
        <v>18</v>
      </c>
      <c r="D20" s="15"/>
      <c r="E20" s="77">
        <v>2360</v>
      </c>
      <c r="F20" s="36"/>
      <c r="G20" s="4"/>
      <c r="H20" s="4"/>
      <c r="I20" s="4"/>
    </row>
    <row r="21" spans="1:10" s="46" customFormat="1" ht="16.05" customHeight="1" x14ac:dyDescent="0.3">
      <c r="A21" s="13" t="s">
        <v>73</v>
      </c>
      <c r="B21" s="25" t="s">
        <v>35</v>
      </c>
      <c r="C21" s="107" t="s">
        <v>18</v>
      </c>
      <c r="D21" s="15"/>
      <c r="E21" s="77">
        <f>6773.21+2035.95+6419.68+2248.96</f>
        <v>17477.8</v>
      </c>
      <c r="F21" s="11"/>
      <c r="G21" s="2"/>
      <c r="H21" s="2"/>
      <c r="I21" s="2"/>
    </row>
    <row r="22" spans="1:10" s="46" customFormat="1" ht="16.05" customHeight="1" x14ac:dyDescent="0.3">
      <c r="A22" s="13" t="s">
        <v>58</v>
      </c>
      <c r="B22" s="25" t="s">
        <v>33</v>
      </c>
      <c r="C22" s="107" t="s">
        <v>18</v>
      </c>
      <c r="D22" s="14"/>
      <c r="E22" s="77">
        <v>10083.459999999999</v>
      </c>
      <c r="F22" s="11"/>
      <c r="G22" s="2"/>
      <c r="H22" s="2"/>
      <c r="I22" s="2"/>
    </row>
    <row r="23" spans="1:10" s="46" customFormat="1" ht="16.05" customHeight="1" x14ac:dyDescent="0.3">
      <c r="A23" s="13" t="s">
        <v>64</v>
      </c>
      <c r="B23" s="25" t="s">
        <v>63</v>
      </c>
      <c r="C23" s="112" t="s">
        <v>18</v>
      </c>
      <c r="D23" s="14"/>
      <c r="E23" s="77">
        <f>1617.55+1892.06+1635.98+4594.55+1425.02+600.73</f>
        <v>11765.89</v>
      </c>
      <c r="F23" s="11"/>
      <c r="G23" s="2"/>
      <c r="H23" s="2"/>
      <c r="I23" s="2"/>
    </row>
    <row r="24" spans="1:10" s="46" customFormat="1" ht="16.05" customHeight="1" x14ac:dyDescent="0.3">
      <c r="A24" s="13" t="s">
        <v>59</v>
      </c>
      <c r="B24" s="25" t="s">
        <v>33</v>
      </c>
      <c r="C24" s="107" t="s">
        <v>18</v>
      </c>
      <c r="D24" s="14"/>
      <c r="E24" s="77">
        <v>3234.23</v>
      </c>
      <c r="F24" s="11"/>
      <c r="G24" s="2"/>
      <c r="H24" s="2"/>
      <c r="I24" s="2"/>
    </row>
    <row r="25" spans="1:10" s="46" customFormat="1" ht="16.05" customHeight="1" x14ac:dyDescent="0.3">
      <c r="A25" s="13" t="s">
        <v>60</v>
      </c>
      <c r="B25" s="25" t="s">
        <v>61</v>
      </c>
      <c r="C25" s="107" t="s">
        <v>18</v>
      </c>
      <c r="D25" s="14"/>
      <c r="E25" s="77">
        <f>8122.79+14007.12</f>
        <v>22129.91</v>
      </c>
      <c r="F25" s="11"/>
      <c r="G25" s="2"/>
      <c r="H25" s="2"/>
      <c r="I25" s="2"/>
    </row>
    <row r="26" spans="1:10" s="46" customFormat="1" ht="16.05" customHeight="1" x14ac:dyDescent="0.3">
      <c r="A26" s="13" t="s">
        <v>72</v>
      </c>
      <c r="B26" s="25" t="s">
        <v>35</v>
      </c>
      <c r="C26" s="107" t="s">
        <v>18</v>
      </c>
      <c r="D26" s="14"/>
      <c r="E26" s="77">
        <f>963.06+1361.8+1429.59</f>
        <v>3754.45</v>
      </c>
      <c r="F26" s="11"/>
      <c r="G26" s="2"/>
      <c r="H26" s="2"/>
      <c r="I26" s="2"/>
    </row>
    <row r="27" spans="1:10" s="46" customFormat="1" ht="16.05" customHeight="1" x14ac:dyDescent="0.3">
      <c r="A27" s="13" t="s">
        <v>71</v>
      </c>
      <c r="B27" s="108" t="s">
        <v>53</v>
      </c>
      <c r="C27" s="109" t="s">
        <v>18</v>
      </c>
      <c r="D27" s="110"/>
      <c r="E27" s="111">
        <v>2741.77</v>
      </c>
      <c r="F27" s="11"/>
      <c r="G27" s="2"/>
      <c r="H27" s="2"/>
      <c r="I27" s="2"/>
    </row>
    <row r="28" spans="1:10" s="46" customFormat="1" ht="16.05" customHeight="1" thickBot="1" x14ac:dyDescent="0.35">
      <c r="A28" s="119" t="s">
        <v>74</v>
      </c>
      <c r="B28" s="25" t="s">
        <v>62</v>
      </c>
      <c r="C28" s="107" t="s">
        <v>18</v>
      </c>
      <c r="D28" s="15"/>
      <c r="E28" s="77">
        <f>2700+2700+2700+2700+2700+2700+2700+2700+2700+2700+2700+2700+2700+2700+2700+2700+2700+2700+2700*4</f>
        <v>59400</v>
      </c>
      <c r="F28" s="11"/>
      <c r="G28" s="2"/>
      <c r="H28" s="2"/>
      <c r="I28" s="2"/>
    </row>
    <row r="29" spans="1:10" s="24" customFormat="1" ht="16.05" customHeight="1" thickBot="1" x14ac:dyDescent="0.35">
      <c r="A29" s="87" t="s">
        <v>50</v>
      </c>
      <c r="B29" s="88"/>
      <c r="C29" s="88" t="s">
        <v>18</v>
      </c>
      <c r="D29" s="89">
        <f>E29/E1/B3</f>
        <v>1.632932066822111</v>
      </c>
      <c r="E29" s="97">
        <f>D47+D48</f>
        <v>310694</v>
      </c>
      <c r="F29" s="30"/>
      <c r="G29" s="31"/>
      <c r="H29" s="23"/>
      <c r="I29" s="23"/>
      <c r="J29" s="23"/>
    </row>
    <row r="30" spans="1:10" s="18" customFormat="1" ht="16.05" customHeight="1" thickBot="1" x14ac:dyDescent="0.35">
      <c r="A30" s="28" t="s">
        <v>8</v>
      </c>
      <c r="B30" s="29"/>
      <c r="C30" s="88" t="s">
        <v>18</v>
      </c>
      <c r="D30" s="90">
        <f>D8+D9+D15+D16+D17+D18+D29</f>
        <v>17.941294560144669</v>
      </c>
      <c r="E30" s="97">
        <f>E8+E9+E15+E16+E17+E18+E29</f>
        <v>3413646.3392000003</v>
      </c>
      <c r="F30" s="127"/>
      <c r="G30" s="5"/>
      <c r="H30" s="2"/>
      <c r="I30" s="2"/>
    </row>
    <row r="31" spans="1:10" s="24" customFormat="1" ht="16.05" customHeight="1" thickBot="1" x14ac:dyDescent="0.35">
      <c r="A31" s="135" t="s">
        <v>26</v>
      </c>
      <c r="B31" s="136"/>
      <c r="C31" s="136"/>
      <c r="D31" s="47" t="s">
        <v>28</v>
      </c>
      <c r="E31" s="48" t="s">
        <v>29</v>
      </c>
      <c r="F31" s="49"/>
      <c r="G31" s="30"/>
      <c r="H31" s="50"/>
      <c r="I31" s="23"/>
      <c r="J31" s="23"/>
    </row>
    <row r="32" spans="1:10" s="55" customFormat="1" ht="16.05" customHeight="1" x14ac:dyDescent="0.3">
      <c r="A32" s="38" t="s">
        <v>55</v>
      </c>
      <c r="B32" s="27"/>
      <c r="C32" s="53" t="s">
        <v>25</v>
      </c>
      <c r="D32" s="122"/>
      <c r="E32" s="123">
        <v>-1262220</v>
      </c>
      <c r="F32" s="39"/>
      <c r="G32" s="54"/>
      <c r="H32" s="54"/>
      <c r="I32" s="54"/>
    </row>
    <row r="33" spans="1:10" s="55" customFormat="1" ht="16.05" customHeight="1" x14ac:dyDescent="0.3">
      <c r="A33" s="16" t="s">
        <v>13</v>
      </c>
      <c r="B33" s="26"/>
      <c r="C33" s="56" t="s">
        <v>25</v>
      </c>
      <c r="D33" s="124">
        <f>38183/12*E1</f>
        <v>38183</v>
      </c>
      <c r="E33" s="125"/>
      <c r="F33" s="39"/>
      <c r="G33" s="54"/>
      <c r="H33" s="54"/>
      <c r="I33" s="54"/>
    </row>
    <row r="34" spans="1:10" s="55" customFormat="1" ht="16.05" customHeight="1" x14ac:dyDescent="0.3">
      <c r="A34" s="16" t="s">
        <v>34</v>
      </c>
      <c r="B34" s="26"/>
      <c r="C34" s="56" t="s">
        <v>25</v>
      </c>
      <c r="D34" s="124">
        <f>13236.12+13591.9+8302.77</f>
        <v>35130.79</v>
      </c>
      <c r="E34" s="125"/>
      <c r="F34" s="40"/>
      <c r="G34" s="54"/>
      <c r="H34" s="54"/>
      <c r="I34" s="54"/>
    </row>
    <row r="35" spans="1:10" s="58" customFormat="1" ht="16.05" customHeight="1" x14ac:dyDescent="0.3">
      <c r="A35" s="16" t="s">
        <v>30</v>
      </c>
      <c r="B35" s="26"/>
      <c r="C35" s="56" t="s">
        <v>25</v>
      </c>
      <c r="D35" s="124">
        <f>B5</f>
        <v>2900628.9522000002</v>
      </c>
      <c r="E35" s="125"/>
      <c r="F35" s="41"/>
      <c r="G35" s="57"/>
      <c r="H35" s="57"/>
      <c r="I35" s="57"/>
    </row>
    <row r="36" spans="1:10" s="58" customFormat="1" ht="16.05" customHeight="1" x14ac:dyDescent="0.3">
      <c r="A36" s="51" t="str">
        <f>A30</f>
        <v>итого расходы</v>
      </c>
      <c r="B36" s="52"/>
      <c r="C36" s="59" t="str">
        <f>C30</f>
        <v>руб</v>
      </c>
      <c r="D36" s="73"/>
      <c r="E36" s="74">
        <f>E30</f>
        <v>3413646.3392000003</v>
      </c>
      <c r="F36" s="41"/>
      <c r="G36" s="57"/>
      <c r="H36" s="57"/>
      <c r="I36" s="57"/>
    </row>
    <row r="37" spans="1:10" s="63" customFormat="1" ht="16.05" customHeight="1" thickBot="1" x14ac:dyDescent="0.35">
      <c r="A37" s="42" t="s">
        <v>15</v>
      </c>
      <c r="B37" s="32"/>
      <c r="C37" s="60" t="s">
        <v>25</v>
      </c>
      <c r="D37" s="75"/>
      <c r="E37" s="76">
        <f>E32+D33+D34+D35-E36</f>
        <v>-1701923.5970000001</v>
      </c>
      <c r="F37" s="43"/>
      <c r="G37" s="61"/>
      <c r="H37" s="62"/>
      <c r="I37" s="62"/>
      <c r="J37" s="62"/>
    </row>
    <row r="38" spans="1:10" s="18" customFormat="1" ht="16.05" customHeight="1" x14ac:dyDescent="0.3">
      <c r="A38" s="132" t="s">
        <v>54</v>
      </c>
      <c r="B38" s="133"/>
      <c r="C38" s="133"/>
      <c r="D38" s="133"/>
      <c r="E38" s="134"/>
      <c r="F38" s="44"/>
      <c r="G38" s="7"/>
      <c r="H38" s="7"/>
      <c r="I38" s="6"/>
      <c r="J38" s="6"/>
    </row>
    <row r="39" spans="1:10" s="46" customFormat="1" ht="15.6" x14ac:dyDescent="0.3">
      <c r="A39" s="33" t="s">
        <v>23</v>
      </c>
      <c r="B39" s="130" t="s">
        <v>36</v>
      </c>
      <c r="C39" s="130" t="s">
        <v>27</v>
      </c>
      <c r="D39" s="137"/>
      <c r="E39" s="138"/>
      <c r="F39" s="7"/>
      <c r="G39" s="7"/>
      <c r="H39" s="7"/>
      <c r="I39" s="6"/>
      <c r="J39" s="6"/>
    </row>
    <row r="40" spans="1:10" s="46" customFormat="1" ht="62.4" x14ac:dyDescent="0.3">
      <c r="A40" s="13"/>
      <c r="B40" s="131"/>
      <c r="C40" s="118" t="s">
        <v>37</v>
      </c>
      <c r="D40" s="118" t="s">
        <v>38</v>
      </c>
      <c r="E40" s="79" t="s">
        <v>31</v>
      </c>
      <c r="F40" s="7"/>
      <c r="G40" s="7"/>
      <c r="H40" s="7"/>
      <c r="I40" s="6"/>
      <c r="J40" s="6"/>
    </row>
    <row r="41" spans="1:10" s="18" customFormat="1" ht="15.6" x14ac:dyDescent="0.3">
      <c r="A41" s="22" t="s">
        <v>43</v>
      </c>
      <c r="B41" s="71">
        <v>3286627</v>
      </c>
      <c r="C41" s="71">
        <v>3285823</v>
      </c>
      <c r="D41" s="71"/>
      <c r="E41" s="72"/>
      <c r="F41" s="45"/>
      <c r="G41" s="7"/>
      <c r="H41" s="7"/>
      <c r="I41" s="6"/>
      <c r="J41" s="6"/>
    </row>
    <row r="42" spans="1:10" s="18" customFormat="1" ht="15.6" x14ac:dyDescent="0.3">
      <c r="A42" s="22" t="s">
        <v>44</v>
      </c>
      <c r="B42" s="71">
        <v>1807763</v>
      </c>
      <c r="C42" s="71">
        <v>1702192</v>
      </c>
      <c r="D42" s="71">
        <v>155109</v>
      </c>
      <c r="E42" s="72"/>
      <c r="F42" s="45"/>
      <c r="G42" s="7"/>
      <c r="H42" s="7"/>
      <c r="I42" s="6"/>
      <c r="J42" s="6"/>
    </row>
    <row r="43" spans="1:10" s="18" customFormat="1" ht="15.6" x14ac:dyDescent="0.3">
      <c r="A43" s="22" t="s">
        <v>39</v>
      </c>
      <c r="B43" s="71">
        <v>363602</v>
      </c>
      <c r="C43" s="71">
        <v>352998</v>
      </c>
      <c r="D43" s="71">
        <v>18219</v>
      </c>
      <c r="E43" s="72"/>
      <c r="F43" s="45"/>
      <c r="G43" s="7"/>
      <c r="H43" s="7"/>
      <c r="I43" s="6"/>
      <c r="J43" s="6"/>
    </row>
    <row r="44" spans="1:10" s="18" customFormat="1" ht="15.6" x14ac:dyDescent="0.3">
      <c r="A44" s="22" t="s">
        <v>40</v>
      </c>
      <c r="B44" s="71">
        <v>665376</v>
      </c>
      <c r="C44" s="71">
        <v>640123</v>
      </c>
      <c r="D44" s="71">
        <v>42178</v>
      </c>
      <c r="E44" s="72"/>
      <c r="F44" s="45"/>
      <c r="G44" s="7"/>
      <c r="H44" s="7"/>
      <c r="I44" s="6"/>
      <c r="J44" s="6"/>
    </row>
    <row r="45" spans="1:10" s="18" customFormat="1" ht="15.6" x14ac:dyDescent="0.3">
      <c r="A45" s="22" t="s">
        <v>41</v>
      </c>
      <c r="B45" s="71">
        <v>1478308</v>
      </c>
      <c r="C45" s="71">
        <v>1309042</v>
      </c>
      <c r="D45" s="71">
        <v>169516</v>
      </c>
      <c r="E45" s="72"/>
      <c r="F45" s="45"/>
      <c r="G45" s="7"/>
      <c r="H45" s="7"/>
      <c r="I45" s="6"/>
      <c r="J45" s="6"/>
    </row>
    <row r="46" spans="1:10" s="18" customFormat="1" ht="16.2" thickBot="1" x14ac:dyDescent="0.35">
      <c r="A46" s="98" t="s">
        <v>45</v>
      </c>
      <c r="B46" s="99">
        <v>550981</v>
      </c>
      <c r="C46" s="99">
        <v>550984</v>
      </c>
      <c r="D46" s="99"/>
      <c r="E46" s="100"/>
      <c r="F46" s="45"/>
      <c r="G46" s="7"/>
      <c r="H46" s="7"/>
      <c r="I46" s="6"/>
      <c r="J46" s="6"/>
    </row>
    <row r="47" spans="1:10" s="18" customFormat="1" ht="16.2" thickBot="1" x14ac:dyDescent="0.35">
      <c r="A47" s="28" t="s">
        <v>24</v>
      </c>
      <c r="B47" s="80">
        <f>SUM(B41:B46)</f>
        <v>8152657</v>
      </c>
      <c r="C47" s="80">
        <f>SUM(C41:C46)</f>
        <v>7841162</v>
      </c>
      <c r="D47" s="80">
        <f>SUM(D41:D46)</f>
        <v>385022</v>
      </c>
      <c r="E47" s="81">
        <f>SUM(E41:E45)</f>
        <v>0</v>
      </c>
      <c r="F47" s="39"/>
    </row>
    <row r="48" spans="1:10" s="55" customFormat="1" ht="16.2" thickBot="1" x14ac:dyDescent="0.35">
      <c r="A48" s="101" t="s">
        <v>46</v>
      </c>
      <c r="B48" s="102"/>
      <c r="C48" s="102"/>
      <c r="D48" s="102">
        <f>B42+B43+B44+B45-C42-C43-C44-C45-D42-D43-D44-D45-E45</f>
        <v>-74328</v>
      </c>
      <c r="E48" s="103"/>
      <c r="F48" s="113"/>
    </row>
    <row r="49" spans="1:9" s="117" customFormat="1" ht="16.2" x14ac:dyDescent="0.3">
      <c r="A49" s="128" t="s">
        <v>65</v>
      </c>
      <c r="B49" s="129"/>
      <c r="C49" s="129"/>
      <c r="D49" s="39" t="s">
        <v>42</v>
      </c>
      <c r="E49" s="91">
        <v>7021.1</v>
      </c>
      <c r="F49" s="114"/>
      <c r="G49" s="115"/>
      <c r="H49" s="116"/>
      <c r="I49" s="116"/>
    </row>
    <row r="50" spans="1:9" s="117" customFormat="1" ht="16.2" x14ac:dyDescent="0.3">
      <c r="A50" s="128" t="s">
        <v>66</v>
      </c>
      <c r="B50" s="129"/>
      <c r="C50" s="129"/>
      <c r="D50" s="39" t="s">
        <v>42</v>
      </c>
      <c r="E50" s="91">
        <v>6627.79</v>
      </c>
      <c r="F50" s="114"/>
      <c r="G50" s="115"/>
      <c r="H50" s="116"/>
      <c r="I50" s="116"/>
    </row>
    <row r="51" spans="1:9" s="117" customFormat="1" ht="16.2" x14ac:dyDescent="0.3">
      <c r="A51" s="120" t="s">
        <v>67</v>
      </c>
      <c r="B51" s="121"/>
      <c r="C51" s="121"/>
      <c r="D51" s="39" t="s">
        <v>42</v>
      </c>
      <c r="E51" s="91">
        <v>0</v>
      </c>
      <c r="F51" s="114"/>
      <c r="G51" s="115"/>
      <c r="H51" s="116"/>
      <c r="I51" s="116"/>
    </row>
    <row r="52" spans="1:9" s="117" customFormat="1" ht="16.2" x14ac:dyDescent="0.3">
      <c r="A52" s="92" t="s">
        <v>68</v>
      </c>
      <c r="B52" s="93"/>
      <c r="C52" s="93"/>
      <c r="D52" s="94" t="s">
        <v>42</v>
      </c>
      <c r="E52" s="95">
        <f>E50</f>
        <v>6627.79</v>
      </c>
      <c r="F52" s="114"/>
      <c r="G52" s="115"/>
      <c r="H52" s="116"/>
      <c r="I52" s="116"/>
    </row>
    <row r="53" spans="1:9" s="1" customFormat="1" ht="15.6" x14ac:dyDescent="0.3">
      <c r="A53" s="17" t="s">
        <v>9</v>
      </c>
      <c r="B53" s="11"/>
      <c r="C53" s="11"/>
      <c r="D53" s="11"/>
      <c r="E53" s="11"/>
      <c r="F53" s="11"/>
      <c r="G53" s="18"/>
      <c r="H53" s="18"/>
    </row>
  </sheetData>
  <mergeCells count="6">
    <mergeCell ref="A49:C49"/>
    <mergeCell ref="A50:C50"/>
    <mergeCell ref="B39:B40"/>
    <mergeCell ref="A38:E38"/>
    <mergeCell ref="A31:C31"/>
    <mergeCell ref="C39:E39"/>
  </mergeCells>
  <pageMargins left="0.51181102362204722" right="0.31496062992125984" top="0.35433070866141736" bottom="0.35433070866141736" header="0.11811023622047245" footer="0.1181102362204724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2021-02-25T07:46:53Z</cp:lastPrinted>
  <dcterms:created xsi:type="dcterms:W3CDTF">2016-04-22T06:39:22Z</dcterms:created>
  <dcterms:modified xsi:type="dcterms:W3CDTF">2021-03-12T11:20:31Z</dcterms:modified>
</cp:coreProperties>
</file>