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экономист\2020\"/>
    </mc:Choice>
  </mc:AlternateContent>
  <bookViews>
    <workbookView xWindow="360" yWindow="48" windowWidth="17400" windowHeight="10116"/>
  </bookViews>
  <sheets>
    <sheet name="Лист1" sheetId="1" r:id="rId1"/>
    <sheet name="Лист3" sheetId="3" r:id="rId2"/>
  </sheets>
  <calcPr calcId="152511" refMode="R1C1"/>
</workbook>
</file>

<file path=xl/calcChain.xml><?xml version="1.0" encoding="utf-8"?>
<calcChain xmlns="http://schemas.openxmlformats.org/spreadsheetml/2006/main">
  <c r="E20" i="1" l="1"/>
  <c r="E16" i="1" l="1"/>
  <c r="E15" i="1" l="1"/>
  <c r="D35" i="1" l="1"/>
  <c r="E29" i="1" l="1"/>
  <c r="E23" i="1" l="1"/>
  <c r="E22" i="1" l="1"/>
  <c r="E18" i="1" l="1"/>
  <c r="E25" i="1"/>
  <c r="B5" i="1" l="1"/>
  <c r="D36" i="1" s="1"/>
  <c r="D34" i="1" l="1"/>
  <c r="D49" i="1" l="1"/>
  <c r="E48" i="1"/>
  <c r="D48" i="1"/>
  <c r="C48" i="1"/>
  <c r="B48" i="1"/>
  <c r="E30" i="1" l="1"/>
  <c r="D30" i="1" s="1"/>
  <c r="C31" i="1" l="1"/>
  <c r="C29" i="1" l="1"/>
  <c r="D16" i="1" l="1"/>
  <c r="D14" i="1"/>
  <c r="C37" i="1"/>
  <c r="A37" i="1"/>
  <c r="D12" i="1"/>
  <c r="E17" i="1"/>
  <c r="D13" i="1"/>
  <c r="D11" i="1"/>
  <c r="E9" i="1"/>
  <c r="D10" i="1" l="1"/>
  <c r="D18" i="1"/>
  <c r="D31" i="1" l="1"/>
  <c r="E10" i="1"/>
  <c r="E31" i="1" s="1"/>
  <c r="E37" i="1" l="1"/>
  <c r="D38" i="1" s="1"/>
</calcChain>
</file>

<file path=xl/sharedStrings.xml><?xml version="1.0" encoding="utf-8"?>
<sst xmlns="http://schemas.openxmlformats.org/spreadsheetml/2006/main" count="100" uniqueCount="72">
  <si>
    <t>Тариф на 1 кв.м., руб</t>
  </si>
  <si>
    <t>% оплаты собственниками</t>
  </si>
  <si>
    <t>Наименование работ по содержанию общего имущества</t>
  </si>
  <si>
    <t>1.Работы по надлежащему содержанию несущих и ненесущих конструкций</t>
  </si>
  <si>
    <t>2.Работы,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т.ч.</t>
  </si>
  <si>
    <t xml:space="preserve">*содержание систем вентиляции и дымоудаления </t>
  </si>
  <si>
    <t>*содержание систем внутридомового газового оборудования</t>
  </si>
  <si>
    <t>*работы по надлежащему содержанию и ремонту лифтов</t>
  </si>
  <si>
    <t>итого расходы</t>
  </si>
  <si>
    <t>Администрация ООО УК "Атал"</t>
  </si>
  <si>
    <t>Отчет о выполнении договора управления по содержанию общего имущества дома.</t>
  </si>
  <si>
    <t>Период</t>
  </si>
  <si>
    <t>ежедневно</t>
  </si>
  <si>
    <t>Поступило прочих доходов от размещения оборудования</t>
  </si>
  <si>
    <t>Чебоксары, ул.Университетская,  д.31</t>
  </si>
  <si>
    <t>Остаток средств на конец периода (+ есть средства, -задолженность)</t>
  </si>
  <si>
    <t>сентябрь</t>
  </si>
  <si>
    <t>единица измерения работы и услуги</t>
  </si>
  <si>
    <t>Цена выполненной работы и услуги в руб.</t>
  </si>
  <si>
    <t>Кол-во месяцев</t>
  </si>
  <si>
    <t>Начислено за данный период по статье "содержание помещения", руб</t>
  </si>
  <si>
    <t>Стоимость выполн.работы /услуги на 1 кв.м.</t>
  </si>
  <si>
    <t>руб</t>
  </si>
  <si>
    <t>Площадь дома, м2</t>
  </si>
  <si>
    <t>Ресурсоснабжающая организация (РСО)</t>
  </si>
  <si>
    <t>ИТОГО</t>
  </si>
  <si>
    <t>руб.</t>
  </si>
  <si>
    <t>Финансовый счет дома</t>
  </si>
  <si>
    <t>Всего начислено УК Атал</t>
  </si>
  <si>
    <t>Приход,руб</t>
  </si>
  <si>
    <t>Расход,руб</t>
  </si>
  <si>
    <t>Начислено собственникам</t>
  </si>
  <si>
    <t>прочим потребит. и на производ. нужды</t>
  </si>
  <si>
    <t>*электроизмерительные работы</t>
  </si>
  <si>
    <t>Получено средств от применения повыш.коэфф-та к квартирам без ИПУ</t>
  </si>
  <si>
    <t>Предоставлено услуг РСО</t>
  </si>
  <si>
    <t>по индивид.потреблению</t>
  </si>
  <si>
    <t>содержание общего имущества дома</t>
  </si>
  <si>
    <t>АО "Водоканал" (холодное водоснабжение), руб</t>
  </si>
  <si>
    <t>АО "Водоканал" (отведение сточных вод), руб</t>
  </si>
  <si>
    <t>АО "Чувашская энергосбытовая компания" (электроэнергия), руб</t>
  </si>
  <si>
    <t>Экономия расходов на коммун.услуги на содерж.общего имущества дома, руб</t>
  </si>
  <si>
    <t>в теч.года</t>
  </si>
  <si>
    <t>МУП "Теплосеть"(отопление),руб</t>
  </si>
  <si>
    <t>МУП"Теплосеть" (горячее водоснабж.),руб</t>
  </si>
  <si>
    <t>ООО МВК "Экоцентр" (обращение с ТКО), руб</t>
  </si>
  <si>
    <t xml:space="preserve">4.Обеспечение устранения аварий в соответствии с установленными предельными сроками на внутридомовых инженерных системах в доме. </t>
  </si>
  <si>
    <t>5.Работы по ремонту общедомового имущества всего, в т.ч.</t>
  </si>
  <si>
    <t>6. Расходы на коммун.услуги в целях содержания общего имущества дома</t>
  </si>
  <si>
    <t xml:space="preserve">3.Работы по содержанию помещений, входящих в состав общего имущества в многоквартирном доме, земельного участка, придомовой территории, работы по обеспечению требований пожарной безопасности. </t>
  </si>
  <si>
    <t>декабрь</t>
  </si>
  <si>
    <t>Отчет по предоставлению коммунальных услуг по жилым помещениям за 2020 г</t>
  </si>
  <si>
    <t>Остаток средств на 01/01/2020 г (+ есть средства, -задолженность)</t>
  </si>
  <si>
    <t>март</t>
  </si>
  <si>
    <t>работы на общедомовой системе канализации кв.164</t>
  </si>
  <si>
    <t>*дератизация,дезинсекция мест общего пользования</t>
  </si>
  <si>
    <t>Начислено за данный период по статье "коммун.ресурсы, используемые в целях содержания общедом.имущества",руб</t>
  </si>
  <si>
    <t>метрологическое обслуживание средств измерения</t>
  </si>
  <si>
    <t>июнь</t>
  </si>
  <si>
    <t>ремонт мягкой кровли кв.142</t>
  </si>
  <si>
    <t>установка пластиковых окон в п.5,6</t>
  </si>
  <si>
    <t>работы на общедомовой системе отопления кв.162,30,69</t>
  </si>
  <si>
    <t>октябрь</t>
  </si>
  <si>
    <t>восстановление подъездного отопления п.1,3,4</t>
  </si>
  <si>
    <t>ремонт и восстановление кровли балконных козырьков кв.108,142,178,106</t>
  </si>
  <si>
    <t>июнь,ноябрь</t>
  </si>
  <si>
    <t>ремонт межпанельных швов кв.142,106</t>
  </si>
  <si>
    <t>июнь,дек</t>
  </si>
  <si>
    <t>работы на общедомовой системе ХВС кв.205</t>
  </si>
  <si>
    <t>дезинфекция заключительная (коронавирус)  по предписанию Роспотребнадзора п.1,5,3,2</t>
  </si>
  <si>
    <t>работы на общедомовой системе ГВС кв.154,124</t>
  </si>
  <si>
    <t>май, сент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</si>
</sst>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/>
    <xf numFmtId="1" fontId="2" fillId="0" borderId="0" xfId="0" applyNumberFormat="1" applyFont="1" applyFill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5" fillId="0" borderId="2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1" fontId="5" fillId="0" borderId="1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ill="1"/>
    <xf numFmtId="0" fontId="3" fillId="0" borderId="0" xfId="0" applyFont="1" applyFill="1" applyAlignment="1">
      <alignment horizontal="center" vertical="top"/>
    </xf>
    <xf numFmtId="0" fontId="5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5" fillId="0" borderId="11" xfId="0" applyFont="1" applyFill="1" applyBorder="1" applyAlignment="1">
      <alignment horizontal="center" vertical="top" wrapText="1"/>
    </xf>
    <xf numFmtId="0" fontId="6" fillId="0" borderId="17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" fontId="5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1" fontId="6" fillId="0" borderId="0" xfId="0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2" borderId="1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1" fontId="5" fillId="0" borderId="0" xfId="0" applyNumberFormat="1" applyFont="1" applyFill="1" applyAlignment="1">
      <alignment vertical="top"/>
    </xf>
    <xf numFmtId="0" fontId="5" fillId="0" borderId="2" xfId="0" applyNumberFormat="1" applyFont="1" applyFill="1" applyBorder="1" applyAlignment="1">
      <alignment horizontal="center" vertical="top" wrapText="1"/>
    </xf>
    <xf numFmtId="0" fontId="0" fillId="0" borderId="0" xfId="0" applyFont="1" applyFill="1"/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10" fillId="0" borderId="0" xfId="0" applyFont="1" applyFill="1"/>
    <xf numFmtId="1" fontId="6" fillId="0" borderId="1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9" fillId="0" borderId="0" xfId="0" applyFont="1" applyFill="1" applyBorder="1"/>
    <xf numFmtId="0" fontId="7" fillId="2" borderId="6" xfId="0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2" fontId="4" fillId="2" borderId="7" xfId="0" applyNumberFormat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vertical="top"/>
    </xf>
    <xf numFmtId="165" fontId="5" fillId="0" borderId="3" xfId="1" applyNumberFormat="1" applyFont="1" applyFill="1" applyBorder="1" applyAlignment="1">
      <alignment vertical="top"/>
    </xf>
    <xf numFmtId="165" fontId="6" fillId="0" borderId="18" xfId="1" applyNumberFormat="1" applyFont="1" applyFill="1" applyBorder="1" applyAlignment="1">
      <alignment vertical="top" wrapText="1"/>
    </xf>
    <xf numFmtId="165" fontId="6" fillId="0" borderId="3" xfId="1" applyNumberFormat="1" applyFont="1" applyFill="1" applyBorder="1" applyAlignment="1">
      <alignment vertical="top" wrapText="1"/>
    </xf>
    <xf numFmtId="165" fontId="6" fillId="0" borderId="11" xfId="1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top" wrapText="1"/>
    </xf>
    <xf numFmtId="165" fontId="8" fillId="2" borderId="11" xfId="1" applyNumberFormat="1" applyFont="1" applyFill="1" applyBorder="1" applyAlignment="1">
      <alignment vertical="top" wrapText="1"/>
    </xf>
    <xf numFmtId="165" fontId="8" fillId="2" borderId="12" xfId="1" applyNumberFormat="1" applyFont="1" applyFill="1" applyBorder="1" applyAlignment="1">
      <alignment vertical="top" wrapText="1"/>
    </xf>
    <xf numFmtId="165" fontId="5" fillId="0" borderId="3" xfId="1" applyNumberFormat="1" applyFont="1" applyFill="1" applyBorder="1" applyAlignment="1">
      <alignment vertical="top" wrapText="1"/>
    </xf>
    <xf numFmtId="165" fontId="5" fillId="0" borderId="12" xfId="1" applyNumberFormat="1" applyFont="1" applyFill="1" applyBorder="1" applyAlignment="1">
      <alignment vertical="top" wrapText="1"/>
    </xf>
    <xf numFmtId="165" fontId="4" fillId="2" borderId="8" xfId="1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65" fontId="4" fillId="0" borderId="14" xfId="1" applyNumberFormat="1" applyFont="1" applyFill="1" applyBorder="1" applyAlignment="1">
      <alignment vertical="top"/>
    </xf>
    <xf numFmtId="165" fontId="4" fillId="0" borderId="15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vertical="top" wrapText="1"/>
    </xf>
    <xf numFmtId="1" fontId="4" fillId="2" borderId="14" xfId="0" applyNumberFormat="1" applyFont="1" applyFill="1" applyBorder="1" applyAlignment="1">
      <alignment vertical="top" wrapText="1"/>
    </xf>
    <xf numFmtId="1" fontId="5" fillId="2" borderId="14" xfId="0" applyNumberFormat="1" applyFont="1" applyFill="1" applyBorder="1" applyAlignment="1">
      <alignment horizontal="center" vertical="top" wrapText="1"/>
    </xf>
    <xf numFmtId="2" fontId="4" fillId="2" borderId="15" xfId="0" applyNumberFormat="1" applyFont="1" applyFill="1" applyBorder="1" applyAlignment="1">
      <alignment vertical="top" wrapText="1"/>
    </xf>
    <xf numFmtId="165" fontId="4" fillId="2" borderId="15" xfId="1" applyNumberFormat="1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 wrapText="1"/>
    </xf>
    <xf numFmtId="165" fontId="6" fillId="0" borderId="23" xfId="1" applyNumberFormat="1" applyFont="1" applyFill="1" applyBorder="1" applyAlignment="1">
      <alignment vertical="top"/>
    </xf>
    <xf numFmtId="165" fontId="6" fillId="0" borderId="24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>
      <alignment vertical="top" wrapText="1"/>
    </xf>
    <xf numFmtId="165" fontId="5" fillId="0" borderId="4" xfId="1" applyNumberFormat="1" applyFont="1" applyFill="1" applyBorder="1" applyAlignment="1">
      <alignment vertical="top"/>
    </xf>
    <xf numFmtId="165" fontId="5" fillId="0" borderId="5" xfId="1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0" fillId="0" borderId="0" xfId="0" applyFill="1" applyBorder="1"/>
    <xf numFmtId="1" fontId="5" fillId="0" borderId="0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vertical="top" wrapText="1"/>
    </xf>
    <xf numFmtId="0" fontId="5" fillId="0" borderId="23" xfId="0" applyFont="1" applyFill="1" applyBorder="1" applyAlignment="1">
      <alignment horizontal="center" vertical="top" wrapText="1"/>
    </xf>
    <xf numFmtId="2" fontId="5" fillId="0" borderId="23" xfId="0" applyNumberFormat="1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vertical="top" wrapText="1"/>
    </xf>
    <xf numFmtId="1" fontId="4" fillId="0" borderId="0" xfId="0" applyNumberFormat="1" applyFont="1" applyFill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165" fontId="5" fillId="0" borderId="5" xfId="1" applyNumberFormat="1" applyFont="1" applyFill="1" applyBorder="1" applyAlignment="1">
      <alignment vertical="top" wrapText="1"/>
    </xf>
    <xf numFmtId="165" fontId="4" fillId="0" borderId="24" xfId="1" applyNumberFormat="1" applyFont="1" applyFill="1" applyBorder="1" applyAlignment="1">
      <alignment vertical="top" wrapText="1"/>
    </xf>
    <xf numFmtId="165" fontId="6" fillId="0" borderId="17" xfId="1" applyNumberFormat="1" applyFont="1" applyFill="1" applyBorder="1" applyAlignment="1">
      <alignment vertical="top" wrapText="1"/>
    </xf>
    <xf numFmtId="165" fontId="6" fillId="0" borderId="1" xfId="1" applyNumberFormat="1" applyFont="1" applyFill="1" applyBorder="1" applyAlignment="1">
      <alignment vertical="top" wrapText="1"/>
    </xf>
    <xf numFmtId="165" fontId="4" fillId="0" borderId="0" xfId="1" applyNumberFormat="1" applyFont="1" applyFill="1" applyAlignment="1">
      <alignment horizontal="righ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16" zoomScale="75" zoomScaleNormal="75" workbookViewId="0">
      <selection activeCell="A29" sqref="A29:XFD29"/>
    </sheetView>
  </sheetViews>
  <sheetFormatPr defaultRowHeight="15.6" x14ac:dyDescent="0.3"/>
  <cols>
    <col min="1" max="1" width="80.44140625" style="9" customWidth="1"/>
    <col min="2" max="2" width="14.5546875" style="9" customWidth="1"/>
    <col min="3" max="3" width="13.6640625" style="9" customWidth="1"/>
    <col min="4" max="5" width="14.109375" style="9" customWidth="1"/>
    <col min="6" max="6" width="11.88671875" style="5" bestFit="1" customWidth="1"/>
  </cols>
  <sheetData>
    <row r="1" spans="1:10" s="17" customFormat="1" ht="31.2" x14ac:dyDescent="0.3">
      <c r="A1" s="32" t="s">
        <v>10</v>
      </c>
      <c r="B1" s="9"/>
      <c r="C1" s="9">
        <v>2020</v>
      </c>
      <c r="D1" s="33" t="s">
        <v>19</v>
      </c>
      <c r="E1" s="33">
        <v>12</v>
      </c>
      <c r="F1" s="5"/>
    </row>
    <row r="2" spans="1:10" s="17" customFormat="1" x14ac:dyDescent="0.3">
      <c r="A2" s="34" t="s">
        <v>14</v>
      </c>
      <c r="B2" s="9"/>
      <c r="C2" s="9"/>
      <c r="D2" s="9"/>
      <c r="E2" s="9"/>
      <c r="F2" s="5"/>
    </row>
    <row r="3" spans="1:10" s="17" customFormat="1" x14ac:dyDescent="0.3">
      <c r="A3" s="9" t="s">
        <v>23</v>
      </c>
      <c r="B3" s="9">
        <v>11847.5</v>
      </c>
      <c r="C3" s="9"/>
      <c r="D3" s="9"/>
      <c r="E3" s="9"/>
      <c r="F3" s="5"/>
    </row>
    <row r="4" spans="1:10" s="17" customFormat="1" x14ac:dyDescent="0.3">
      <c r="A4" s="9" t="s">
        <v>0</v>
      </c>
      <c r="B4" s="9">
        <v>17.48</v>
      </c>
      <c r="C4" s="9">
        <v>19.95</v>
      </c>
      <c r="D4" s="9"/>
      <c r="E4" s="9"/>
      <c r="F4" s="5"/>
    </row>
    <row r="5" spans="1:10" s="17" customFormat="1" x14ac:dyDescent="0.3">
      <c r="A5" s="9" t="s">
        <v>20</v>
      </c>
      <c r="B5" s="113">
        <f>B3*4*B4+B3*(E1-4)*C4</f>
        <v>2719238.2</v>
      </c>
      <c r="C5" s="35"/>
      <c r="D5" s="35"/>
      <c r="E5" s="9"/>
      <c r="F5" s="35"/>
      <c r="G5" s="9"/>
    </row>
    <row r="6" spans="1:10" s="17" customFormat="1" ht="31.2" x14ac:dyDescent="0.3">
      <c r="A6" s="9" t="s">
        <v>56</v>
      </c>
      <c r="B6" s="113">
        <v>100913.27</v>
      </c>
      <c r="C6" s="35"/>
      <c r="D6" s="35"/>
      <c r="E6" s="9"/>
      <c r="F6" s="35"/>
      <c r="G6" s="9"/>
    </row>
    <row r="7" spans="1:10" s="17" customFormat="1" ht="16.2" thickBot="1" x14ac:dyDescent="0.35">
      <c r="A7" s="9" t="s">
        <v>1</v>
      </c>
      <c r="B7" s="9">
        <v>100</v>
      </c>
      <c r="C7" s="9"/>
      <c r="D7" s="9"/>
      <c r="E7" s="9"/>
      <c r="F7" s="35"/>
    </row>
    <row r="8" spans="1:10" s="18" customFormat="1" ht="62.4" x14ac:dyDescent="0.3">
      <c r="A8" s="6" t="s">
        <v>2</v>
      </c>
      <c r="B8" s="8" t="s">
        <v>11</v>
      </c>
      <c r="C8" s="8" t="s">
        <v>17</v>
      </c>
      <c r="D8" s="8" t="s">
        <v>21</v>
      </c>
      <c r="E8" s="7" t="s">
        <v>18</v>
      </c>
      <c r="F8" s="10"/>
    </row>
    <row r="9" spans="1:10" s="17" customFormat="1" x14ac:dyDescent="0.3">
      <c r="A9" s="11" t="s">
        <v>3</v>
      </c>
      <c r="B9" s="22" t="s">
        <v>12</v>
      </c>
      <c r="C9" s="89" t="s">
        <v>22</v>
      </c>
      <c r="D9" s="12">
        <v>1.06</v>
      </c>
      <c r="E9" s="73">
        <f>D9*B3*E1</f>
        <v>150700.20000000001</v>
      </c>
      <c r="F9" s="5"/>
    </row>
    <row r="10" spans="1:10" s="17" customFormat="1" ht="46.8" x14ac:dyDescent="0.3">
      <c r="A10" s="11" t="s">
        <v>4</v>
      </c>
      <c r="B10" s="22" t="s">
        <v>12</v>
      </c>
      <c r="C10" s="89" t="s">
        <v>22</v>
      </c>
      <c r="D10" s="12">
        <f>5.75+D11+D12+D13+D14+D15</f>
        <v>7.9246221425054513</v>
      </c>
      <c r="E10" s="73">
        <f>D10*E1*B3</f>
        <v>1126643.53</v>
      </c>
      <c r="F10" s="5"/>
    </row>
    <row r="11" spans="1:10" s="17" customFormat="1" x14ac:dyDescent="0.3">
      <c r="A11" s="14" t="s">
        <v>5</v>
      </c>
      <c r="B11" s="22"/>
      <c r="C11" s="89" t="s">
        <v>22</v>
      </c>
      <c r="D11" s="12">
        <f>E11/E1/B3</f>
        <v>0</v>
      </c>
      <c r="E11" s="73"/>
      <c r="F11" s="5"/>
    </row>
    <row r="12" spans="1:10" s="17" customFormat="1" x14ac:dyDescent="0.3">
      <c r="A12" s="14" t="s">
        <v>6</v>
      </c>
      <c r="B12" s="22"/>
      <c r="C12" s="89" t="s">
        <v>22</v>
      </c>
      <c r="D12" s="12">
        <f>E12/E1/B3</f>
        <v>7.4034817472040521E-2</v>
      </c>
      <c r="E12" s="73">
        <v>10525.53</v>
      </c>
      <c r="F12" s="5"/>
    </row>
    <row r="13" spans="1:10" s="17" customFormat="1" x14ac:dyDescent="0.3">
      <c r="A13" s="14" t="s">
        <v>7</v>
      </c>
      <c r="B13" s="22"/>
      <c r="C13" s="89" t="s">
        <v>22</v>
      </c>
      <c r="D13" s="12">
        <f>E13/B3/E1</f>
        <v>2.0505873250334106</v>
      </c>
      <c r="E13" s="73">
        <v>291532</v>
      </c>
      <c r="F13" s="5"/>
    </row>
    <row r="14" spans="1:10" s="17" customFormat="1" x14ac:dyDescent="0.3">
      <c r="A14" s="14" t="s">
        <v>33</v>
      </c>
      <c r="B14" s="22"/>
      <c r="C14" s="89" t="s">
        <v>26</v>
      </c>
      <c r="D14" s="12">
        <f>E14/E1/B3</f>
        <v>0</v>
      </c>
      <c r="E14" s="73"/>
      <c r="F14" s="5"/>
      <c r="G14" s="4"/>
    </row>
    <row r="15" spans="1:10" s="95" customFormat="1" x14ac:dyDescent="0.3">
      <c r="A15" s="14" t="s">
        <v>55</v>
      </c>
      <c r="B15" s="80"/>
      <c r="C15" s="93" t="s">
        <v>22</v>
      </c>
      <c r="D15" s="12">
        <v>0.05</v>
      </c>
      <c r="E15" s="73">
        <f>D15*E1*B3</f>
        <v>7108.5000000000009</v>
      </c>
      <c r="F15" s="16"/>
      <c r="G15" s="16"/>
      <c r="H15" s="43"/>
      <c r="I15" s="94"/>
      <c r="J15" s="94"/>
    </row>
    <row r="16" spans="1:10" s="17" customFormat="1" ht="46.8" x14ac:dyDescent="0.3">
      <c r="A16" s="11" t="s">
        <v>49</v>
      </c>
      <c r="B16" s="22" t="s">
        <v>12</v>
      </c>
      <c r="C16" s="89" t="s">
        <v>22</v>
      </c>
      <c r="D16" s="12">
        <f>E16/E1/B3</f>
        <v>5.9569951466554123</v>
      </c>
      <c r="E16" s="73">
        <f>19550*3.61*E1</f>
        <v>846906</v>
      </c>
      <c r="F16" s="5"/>
    </row>
    <row r="17" spans="1:10" s="17" customFormat="1" ht="31.8" thickBot="1" x14ac:dyDescent="0.35">
      <c r="A17" s="24" t="s">
        <v>46</v>
      </c>
      <c r="B17" s="25" t="s">
        <v>12</v>
      </c>
      <c r="C17" s="26" t="s">
        <v>22</v>
      </c>
      <c r="D17" s="15">
        <v>0.51</v>
      </c>
      <c r="E17" s="74">
        <f>D17*E1*B3</f>
        <v>72506.7</v>
      </c>
      <c r="F17" s="5"/>
    </row>
    <row r="18" spans="1:10" s="17" customFormat="1" ht="16.05" customHeight="1" x14ac:dyDescent="0.3">
      <c r="A18" s="62" t="s">
        <v>47</v>
      </c>
      <c r="B18" s="63"/>
      <c r="C18" s="63"/>
      <c r="D18" s="64">
        <f>E18/E1/B3</f>
        <v>1.8854622634873741</v>
      </c>
      <c r="E18" s="75">
        <f>E19+E20+E21+E29+E22+E23+E24+E25+E26+E27+E28</f>
        <v>268056.17</v>
      </c>
      <c r="F18" s="5"/>
    </row>
    <row r="19" spans="1:10" s="46" customFormat="1" ht="16.05" customHeight="1" x14ac:dyDescent="0.3">
      <c r="A19" s="11" t="s">
        <v>54</v>
      </c>
      <c r="B19" s="22" t="s">
        <v>53</v>
      </c>
      <c r="C19" s="108" t="s">
        <v>22</v>
      </c>
      <c r="D19" s="13"/>
      <c r="E19" s="73">
        <v>2254.16</v>
      </c>
      <c r="F19" s="5"/>
    </row>
    <row r="20" spans="1:10" s="46" customFormat="1" ht="16.05" customHeight="1" x14ac:dyDescent="0.3">
      <c r="A20" s="11" t="s">
        <v>70</v>
      </c>
      <c r="B20" s="22" t="s">
        <v>71</v>
      </c>
      <c r="C20" s="108" t="s">
        <v>22</v>
      </c>
      <c r="D20" s="13"/>
      <c r="E20" s="73">
        <f>1305.56+1313.46</f>
        <v>2619.02</v>
      </c>
      <c r="F20" s="5"/>
    </row>
    <row r="21" spans="1:10" s="3" customFormat="1" ht="16.05" customHeight="1" x14ac:dyDescent="0.3">
      <c r="A21" s="11" t="s">
        <v>57</v>
      </c>
      <c r="B21" s="22" t="s">
        <v>58</v>
      </c>
      <c r="C21" s="108" t="s">
        <v>22</v>
      </c>
      <c r="D21" s="13"/>
      <c r="E21" s="73">
        <v>8243</v>
      </c>
      <c r="F21" s="36"/>
    </row>
    <row r="22" spans="1:10" s="3" customFormat="1" ht="16.05" customHeight="1" x14ac:dyDescent="0.3">
      <c r="A22" s="11" t="s">
        <v>64</v>
      </c>
      <c r="B22" s="22" t="s">
        <v>65</v>
      </c>
      <c r="C22" s="108" t="s">
        <v>22</v>
      </c>
      <c r="D22" s="13"/>
      <c r="E22" s="73">
        <f>1850+10680</f>
        <v>12530</v>
      </c>
      <c r="F22" s="36"/>
    </row>
    <row r="23" spans="1:10" s="46" customFormat="1" ht="16.05" customHeight="1" x14ac:dyDescent="0.3">
      <c r="A23" s="11" t="s">
        <v>66</v>
      </c>
      <c r="B23" s="22" t="s">
        <v>67</v>
      </c>
      <c r="C23" s="108" t="s">
        <v>22</v>
      </c>
      <c r="D23" s="13"/>
      <c r="E23" s="73">
        <f>5920+5365</f>
        <v>11285</v>
      </c>
      <c r="F23" s="5"/>
    </row>
    <row r="24" spans="1:10" s="46" customFormat="1" ht="16.05" customHeight="1" x14ac:dyDescent="0.3">
      <c r="A24" s="11" t="s">
        <v>60</v>
      </c>
      <c r="B24" s="22" t="s">
        <v>16</v>
      </c>
      <c r="C24" s="108" t="s">
        <v>22</v>
      </c>
      <c r="D24" s="13"/>
      <c r="E24" s="73">
        <v>159256.07</v>
      </c>
      <c r="F24" s="5"/>
    </row>
    <row r="25" spans="1:10" s="46" customFormat="1" ht="16.05" customHeight="1" x14ac:dyDescent="0.3">
      <c r="A25" s="11" t="s">
        <v>61</v>
      </c>
      <c r="B25" s="22" t="s">
        <v>62</v>
      </c>
      <c r="C25" s="108" t="s">
        <v>22</v>
      </c>
      <c r="D25" s="13"/>
      <c r="E25" s="73">
        <f>2886.78+3157.01+1131.26</f>
        <v>7175.0500000000011</v>
      </c>
      <c r="F25" s="5"/>
    </row>
    <row r="26" spans="1:10" s="46" customFormat="1" ht="16.05" customHeight="1" x14ac:dyDescent="0.3">
      <c r="A26" s="11" t="s">
        <v>59</v>
      </c>
      <c r="B26" s="22" t="s">
        <v>16</v>
      </c>
      <c r="C26" s="108" t="s">
        <v>22</v>
      </c>
      <c r="D26" s="13"/>
      <c r="E26" s="73">
        <v>25926.69</v>
      </c>
      <c r="F26" s="5"/>
    </row>
    <row r="27" spans="1:10" s="46" customFormat="1" ht="16.05" customHeight="1" x14ac:dyDescent="0.3">
      <c r="A27" s="11" t="s">
        <v>68</v>
      </c>
      <c r="B27" s="25" t="s">
        <v>50</v>
      </c>
      <c r="C27" s="26" t="s">
        <v>22</v>
      </c>
      <c r="D27" s="97"/>
      <c r="E27" s="74">
        <v>1575.65</v>
      </c>
      <c r="F27" s="5"/>
    </row>
    <row r="28" spans="1:10" s="46" customFormat="1" ht="16.05" customHeight="1" thickBot="1" x14ac:dyDescent="0.35">
      <c r="A28" s="103" t="s">
        <v>63</v>
      </c>
      <c r="B28" s="104" t="s">
        <v>50</v>
      </c>
      <c r="C28" s="105" t="s">
        <v>22</v>
      </c>
      <c r="D28" s="106"/>
      <c r="E28" s="109">
        <v>18291.53</v>
      </c>
      <c r="F28" s="5"/>
    </row>
    <row r="29" spans="1:10" s="3" customFormat="1" ht="16.05" customHeight="1" x14ac:dyDescent="0.3">
      <c r="A29" s="99" t="s">
        <v>69</v>
      </c>
      <c r="B29" s="22" t="s">
        <v>42</v>
      </c>
      <c r="C29" s="108" t="str">
        <f>C21</f>
        <v>руб</v>
      </c>
      <c r="D29" s="13"/>
      <c r="E29" s="73">
        <f>2*2700+2700+2700+2700+2700+2700</f>
        <v>18900</v>
      </c>
      <c r="F29" s="36"/>
    </row>
    <row r="30" spans="1:10" s="21" customFormat="1" ht="16.05" customHeight="1" thickBot="1" x14ac:dyDescent="0.35">
      <c r="A30" s="100" t="s">
        <v>48</v>
      </c>
      <c r="B30" s="101"/>
      <c r="C30" s="101" t="s">
        <v>22</v>
      </c>
      <c r="D30" s="102">
        <f>E30/E1/B3</f>
        <v>1.1826334669761553</v>
      </c>
      <c r="E30" s="110">
        <f>D48+D49</f>
        <v>168135</v>
      </c>
      <c r="F30" s="30"/>
      <c r="G30" s="31"/>
      <c r="H30" s="20"/>
      <c r="I30" s="20"/>
      <c r="J30" s="20"/>
    </row>
    <row r="31" spans="1:10" s="17" customFormat="1" ht="16.05" customHeight="1" thickBot="1" x14ac:dyDescent="0.35">
      <c r="A31" s="81" t="s">
        <v>8</v>
      </c>
      <c r="B31" s="82"/>
      <c r="C31" s="83" t="str">
        <f>C30</f>
        <v>руб</v>
      </c>
      <c r="D31" s="84">
        <f>D9+D10+D16+D17+D18+D30</f>
        <v>18.519713019624394</v>
      </c>
      <c r="E31" s="85">
        <f>E9+E10+E16+E17+E18+E30</f>
        <v>2632947.6</v>
      </c>
      <c r="F31" s="107"/>
      <c r="G31" s="2"/>
    </row>
    <row r="32" spans="1:10" s="21" customFormat="1" ht="16.05" customHeight="1" thickBot="1" x14ac:dyDescent="0.35">
      <c r="A32" s="119" t="s">
        <v>27</v>
      </c>
      <c r="B32" s="120"/>
      <c r="C32" s="120"/>
      <c r="D32" s="47" t="s">
        <v>29</v>
      </c>
      <c r="E32" s="48" t="s">
        <v>30</v>
      </c>
      <c r="F32" s="49"/>
      <c r="G32" s="30"/>
      <c r="H32" s="50"/>
      <c r="I32" s="20"/>
      <c r="J32" s="20"/>
    </row>
    <row r="33" spans="1:10" s="54" customFormat="1" ht="16.05" customHeight="1" x14ac:dyDescent="0.3">
      <c r="A33" s="37" t="s">
        <v>52</v>
      </c>
      <c r="B33" s="27"/>
      <c r="C33" s="53" t="s">
        <v>26</v>
      </c>
      <c r="D33" s="111">
        <v>89570</v>
      </c>
      <c r="E33" s="67"/>
      <c r="F33" s="38"/>
    </row>
    <row r="34" spans="1:10" s="54" customFormat="1" ht="16.05" customHeight="1" x14ac:dyDescent="0.3">
      <c r="A34" s="14" t="s">
        <v>13</v>
      </c>
      <c r="B34" s="23"/>
      <c r="C34" s="55" t="s">
        <v>26</v>
      </c>
      <c r="D34" s="112">
        <f>31753/12*E1</f>
        <v>31753</v>
      </c>
      <c r="E34" s="68"/>
      <c r="F34" s="38"/>
    </row>
    <row r="35" spans="1:10" s="54" customFormat="1" ht="16.05" customHeight="1" x14ac:dyDescent="0.3">
      <c r="A35" s="14" t="s">
        <v>34</v>
      </c>
      <c r="B35" s="23"/>
      <c r="C35" s="55" t="s">
        <v>26</v>
      </c>
      <c r="D35" s="112">
        <f>5368.76+7185.16+6127.15</f>
        <v>18681.07</v>
      </c>
      <c r="E35" s="68"/>
      <c r="F35" s="39"/>
    </row>
    <row r="36" spans="1:10" s="56" customFormat="1" ht="16.05" customHeight="1" x14ac:dyDescent="0.3">
      <c r="A36" s="14" t="s">
        <v>31</v>
      </c>
      <c r="B36" s="23"/>
      <c r="C36" s="55" t="s">
        <v>26</v>
      </c>
      <c r="D36" s="112">
        <f>B5+B6</f>
        <v>2820151.47</v>
      </c>
      <c r="E36" s="68"/>
      <c r="F36" s="40"/>
    </row>
    <row r="37" spans="1:10" s="56" customFormat="1" ht="16.05" customHeight="1" x14ac:dyDescent="0.3">
      <c r="A37" s="51" t="str">
        <f>A31</f>
        <v>итого расходы</v>
      </c>
      <c r="B37" s="52"/>
      <c r="C37" s="57" t="str">
        <f>C36</f>
        <v>руб.</v>
      </c>
      <c r="D37" s="69"/>
      <c r="E37" s="70">
        <f>E31</f>
        <v>2632947.6</v>
      </c>
      <c r="F37" s="40"/>
    </row>
    <row r="38" spans="1:10" s="61" customFormat="1" ht="16.05" customHeight="1" thickBot="1" x14ac:dyDescent="0.35">
      <c r="A38" s="41" t="s">
        <v>15</v>
      </c>
      <c r="B38" s="29"/>
      <c r="C38" s="58" t="s">
        <v>26</v>
      </c>
      <c r="D38" s="71">
        <f>D33+D34+D35+D36-E37</f>
        <v>327207.93999999994</v>
      </c>
      <c r="E38" s="72"/>
      <c r="F38" s="42"/>
      <c r="G38" s="59"/>
      <c r="H38" s="60"/>
      <c r="I38" s="60"/>
      <c r="J38" s="60"/>
    </row>
    <row r="39" spans="1:10" s="17" customFormat="1" ht="16.05" customHeight="1" x14ac:dyDescent="0.3">
      <c r="A39" s="116" t="s">
        <v>51</v>
      </c>
      <c r="B39" s="117"/>
      <c r="C39" s="117"/>
      <c r="D39" s="117"/>
      <c r="E39" s="118"/>
      <c r="F39" s="43"/>
      <c r="G39" s="5"/>
      <c r="H39" s="5"/>
      <c r="I39" s="4"/>
      <c r="J39" s="4"/>
    </row>
    <row r="40" spans="1:10" s="46" customFormat="1" x14ac:dyDescent="0.3">
      <c r="A40" s="45" t="s">
        <v>24</v>
      </c>
      <c r="B40" s="114" t="s">
        <v>35</v>
      </c>
      <c r="C40" s="114" t="s">
        <v>28</v>
      </c>
      <c r="D40" s="121"/>
      <c r="E40" s="122"/>
      <c r="F40" s="5"/>
      <c r="G40" s="5"/>
      <c r="H40" s="5"/>
      <c r="I40" s="4"/>
      <c r="J40" s="4"/>
    </row>
    <row r="41" spans="1:10" s="46" customFormat="1" ht="62.4" x14ac:dyDescent="0.3">
      <c r="A41" s="11"/>
      <c r="B41" s="115"/>
      <c r="C41" s="98" t="s">
        <v>36</v>
      </c>
      <c r="D41" s="98" t="s">
        <v>37</v>
      </c>
      <c r="E41" s="76" t="s">
        <v>32</v>
      </c>
      <c r="F41" s="5"/>
      <c r="G41" s="5"/>
      <c r="H41" s="5"/>
      <c r="I41" s="4"/>
      <c r="J41" s="4"/>
    </row>
    <row r="42" spans="1:10" s="17" customFormat="1" x14ac:dyDescent="0.3">
      <c r="A42" s="19" t="s">
        <v>43</v>
      </c>
      <c r="B42" s="65">
        <v>2630659</v>
      </c>
      <c r="C42" s="65">
        <v>2630636</v>
      </c>
      <c r="D42" s="65"/>
      <c r="E42" s="66"/>
      <c r="F42" s="44"/>
      <c r="G42" s="5"/>
      <c r="H42" s="5"/>
      <c r="I42" s="4"/>
      <c r="J42" s="4"/>
    </row>
    <row r="43" spans="1:10" s="17" customFormat="1" x14ac:dyDescent="0.3">
      <c r="A43" s="19" t="s">
        <v>44</v>
      </c>
      <c r="B43" s="65">
        <v>1382951</v>
      </c>
      <c r="C43" s="65">
        <v>1335851</v>
      </c>
      <c r="D43" s="65">
        <v>71864</v>
      </c>
      <c r="E43" s="66"/>
      <c r="F43" s="44"/>
      <c r="G43" s="5"/>
      <c r="H43" s="5"/>
      <c r="I43" s="4"/>
      <c r="J43" s="4"/>
    </row>
    <row r="44" spans="1:10" s="17" customFormat="1" x14ac:dyDescent="0.3">
      <c r="A44" s="19" t="s">
        <v>38</v>
      </c>
      <c r="B44" s="65">
        <v>271476</v>
      </c>
      <c r="C44" s="65">
        <v>269438</v>
      </c>
      <c r="D44" s="65">
        <v>6421</v>
      </c>
      <c r="E44" s="66"/>
      <c r="F44" s="44"/>
      <c r="G44" s="5"/>
      <c r="H44" s="5"/>
      <c r="I44" s="4"/>
      <c r="J44" s="4"/>
    </row>
    <row r="45" spans="1:10" s="17" customFormat="1" x14ac:dyDescent="0.3">
      <c r="A45" s="19" t="s">
        <v>39</v>
      </c>
      <c r="B45" s="65">
        <v>500555</v>
      </c>
      <c r="C45" s="65">
        <v>493503</v>
      </c>
      <c r="D45" s="65">
        <v>17157</v>
      </c>
      <c r="E45" s="66"/>
      <c r="F45" s="44"/>
      <c r="G45" s="5"/>
      <c r="H45" s="5"/>
      <c r="I45" s="4"/>
      <c r="J45" s="4"/>
    </row>
    <row r="46" spans="1:10" s="17" customFormat="1" x14ac:dyDescent="0.3">
      <c r="A46" s="19" t="s">
        <v>40</v>
      </c>
      <c r="B46" s="65">
        <v>997356</v>
      </c>
      <c r="C46" s="65">
        <v>885411</v>
      </c>
      <c r="D46" s="65">
        <v>111230</v>
      </c>
      <c r="E46" s="66"/>
      <c r="F46" s="44"/>
      <c r="G46" s="5"/>
      <c r="H46" s="5"/>
      <c r="I46" s="4"/>
      <c r="J46" s="4"/>
    </row>
    <row r="47" spans="1:10" s="17" customFormat="1" ht="16.2" thickBot="1" x14ac:dyDescent="0.35">
      <c r="A47" s="90" t="s">
        <v>45</v>
      </c>
      <c r="B47" s="91">
        <v>441088</v>
      </c>
      <c r="C47" s="91">
        <v>441080</v>
      </c>
      <c r="D47" s="91"/>
      <c r="E47" s="92"/>
      <c r="F47" s="44"/>
      <c r="G47" s="5"/>
      <c r="H47" s="5"/>
      <c r="I47" s="4"/>
      <c r="J47" s="4"/>
    </row>
    <row r="48" spans="1:10" s="17" customFormat="1" ht="16.2" thickBot="1" x14ac:dyDescent="0.35">
      <c r="A48" s="28" t="s">
        <v>25</v>
      </c>
      <c r="B48" s="78">
        <f>SUM(B42:B47)</f>
        <v>6224085</v>
      </c>
      <c r="C48" s="78">
        <f>SUM(C42:C47)</f>
        <v>6055919</v>
      </c>
      <c r="D48" s="78">
        <f>SUM(D42:D47)</f>
        <v>206672</v>
      </c>
      <c r="E48" s="79">
        <f>SUM(E42:E46)</f>
        <v>0</v>
      </c>
      <c r="F48" s="77"/>
    </row>
    <row r="49" spans="1:8" s="54" customFormat="1" ht="16.2" thickBot="1" x14ac:dyDescent="0.35">
      <c r="A49" s="86" t="s">
        <v>41</v>
      </c>
      <c r="B49" s="87"/>
      <c r="C49" s="87"/>
      <c r="D49" s="87">
        <f>B43+B44+B45+B46-C43-C44-C45-C46-D43-D44-D45-D46-E46</f>
        <v>-38537</v>
      </c>
      <c r="E49" s="88"/>
      <c r="F49" s="96"/>
    </row>
    <row r="50" spans="1:8" s="1" customFormat="1" x14ac:dyDescent="0.3">
      <c r="A50" s="16" t="s">
        <v>9</v>
      </c>
      <c r="B50" s="9"/>
      <c r="C50" s="9"/>
      <c r="D50" s="9"/>
      <c r="E50" s="9"/>
      <c r="F50" s="9"/>
      <c r="G50" s="17"/>
      <c r="H50" s="17"/>
    </row>
    <row r="51" spans="1:8" s="17" customFormat="1" x14ac:dyDescent="0.3">
      <c r="A51" s="9"/>
      <c r="B51" s="9"/>
      <c r="C51" s="9"/>
      <c r="D51" s="9"/>
      <c r="E51" s="9"/>
      <c r="F51" s="5"/>
    </row>
  </sheetData>
  <mergeCells count="4">
    <mergeCell ref="B40:B41"/>
    <mergeCell ref="A39:E39"/>
    <mergeCell ref="A32:C32"/>
    <mergeCell ref="C40:E40"/>
  </mergeCells>
  <pageMargins left="0.51181102362204722" right="0.31496062992125984" top="0.35433070866141736" bottom="0.35433070866141736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Oksana</cp:lastModifiedBy>
  <cp:lastPrinted>2021-02-25T07:46:34Z</cp:lastPrinted>
  <dcterms:created xsi:type="dcterms:W3CDTF">2016-04-22T06:39:22Z</dcterms:created>
  <dcterms:modified xsi:type="dcterms:W3CDTF">2021-03-12T11:19:29Z</dcterms:modified>
</cp:coreProperties>
</file>