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22" i="1" l="1"/>
  <c r="E15" i="1" l="1"/>
  <c r="E14" i="1" l="1"/>
  <c r="D32" i="1" l="1"/>
  <c r="E25" i="1" l="1"/>
  <c r="E19" i="1" l="1"/>
  <c r="E17" i="1" l="1"/>
  <c r="E20" i="1"/>
  <c r="E51" i="1" l="1"/>
  <c r="B5" i="1" l="1"/>
  <c r="D31" i="1" l="1"/>
  <c r="D47" i="1" l="1"/>
  <c r="E46" i="1"/>
  <c r="D46" i="1"/>
  <c r="C46" i="1"/>
  <c r="B46" i="1"/>
  <c r="E26" i="1" l="1"/>
  <c r="D26" i="1" s="1"/>
  <c r="E27" i="1" l="1"/>
  <c r="C28" i="1" l="1"/>
  <c r="C35" i="1"/>
  <c r="D12" i="1"/>
  <c r="A35" i="1"/>
  <c r="D34" i="1"/>
  <c r="D11" i="1" l="1"/>
  <c r="D15" i="1" l="1"/>
  <c r="E16" i="1"/>
  <c r="D13" i="1"/>
  <c r="D10" i="1"/>
  <c r="D9" i="1" s="1"/>
  <c r="E8" i="1"/>
  <c r="E9" i="1" l="1"/>
  <c r="D17" i="1"/>
  <c r="D28" i="1" l="1"/>
  <c r="E28" i="1"/>
  <c r="E35" i="1" s="1"/>
  <c r="D36" i="1" s="1"/>
</calcChain>
</file>

<file path=xl/sharedStrings.xml><?xml version="1.0" encoding="utf-8"?>
<sst xmlns="http://schemas.openxmlformats.org/spreadsheetml/2006/main" count="103" uniqueCount="73">
  <si>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</si>
  <si>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</si>
  <si>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</si>
  <si>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</si>
  <si>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</si>
  <si>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</si>
  <si>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</si>
  <si>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</si>
  <si>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</si>
  <si>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</si>
  <si>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</si>
  <si>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</si>
  <si>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</si>
  <si>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</si>
  <si>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д.35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</si>
  <si>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</si>
  <si>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</si>
  <si>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</si>
  <si>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</si>
  <si>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</si>
  <si>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 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</si>
  <si>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</si>
  <si>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</si>
  <si>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</si>
  <si>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</si>
  <si>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</si>
  <si>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</si>
  <si>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</si>
  <si>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</si>
  <si>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</si>
  <si>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</si>
  <si>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</si>
  <si>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</si>
  <si>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сдачи металлолома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</si>
  <si>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</si>
  <si>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</si>
  <si>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</si>
  <si>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</si>
  <si>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</si>
  <si>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</si>
  <si>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</si>
  <si>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</si>
  <si>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</si>
  <si>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Израсходовано на капремонт со спецсчета в 2018 г (замена нижней разводки отопления)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</si>
  <si>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</si>
  <si>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</si>
  <si>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</si>
  <si>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</si>
  <si>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</si>
  <si>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</si>
  <si>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</si>
  <si>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январь</t>
  </si>
  <si>
    <t>май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</si>
  <si>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</si>
  <si>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декабрь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</si>
  <si>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</si>
  <si>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</si>
  <si>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устройство контейнерной площадки для раздельного сбора ТКО</t>
  </si>
  <si>
    <t>ремонт мягкой кровли кв. 123,126,127,128</t>
  </si>
  <si>
    <t>*дератизация,дезинсекция мест общего пользования</t>
  </si>
  <si>
    <t>работы на общедомовой системе канализации кв.2,50,8,22</t>
  </si>
  <si>
    <t>в теч.года</t>
  </si>
  <si>
    <t>замена запорной арматуры в подвале</t>
  </si>
  <si>
    <t>октябрь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</si>
  <si>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</si>
  <si>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</si>
  <si>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</si>
  <si>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дезинфекция заключительная (коронавирус) по предписанию Роспотребнадзора</t>
  </si>
  <si>
    <t>установка энергосберегающих светильников 5,6,7 эт в секциях-27 шт</t>
  </si>
  <si>
    <t>работы на общедомовой системе отопления кв.17,118,80,63,4,40,53,32,49</t>
  </si>
  <si>
    <t>изготовление и установка дверных блоков с монтажом (5,6,7 эт -6 шт)</t>
  </si>
  <si>
    <t>июль,дек</t>
  </si>
  <si>
    <t>июль,сент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</si>
</sst>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8" fillId="0" borderId="0" xfId="0" applyFont="1" applyFill="1"/>
    <xf numFmtId="0" fontId="7" fillId="0" borderId="0" xfId="0" applyFont="1" applyFill="1" applyAlignment="1">
      <alignment vertical="top"/>
    </xf>
    <xf numFmtId="0" fontId="9" fillId="0" borderId="0" xfId="0" applyFont="1" applyFill="1"/>
    <xf numFmtId="0" fontId="5" fillId="2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7" fillId="2" borderId="8" xfId="1" applyNumberFormat="1" applyFont="1" applyFill="1" applyBorder="1" applyAlignment="1">
      <alignment vertical="top" wrapText="1"/>
    </xf>
    <xf numFmtId="165" fontId="7" fillId="2" borderId="9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top" wrapText="1"/>
    </xf>
    <xf numFmtId="165" fontId="4" fillId="0" borderId="9" xfId="1" applyNumberFormat="1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1" fontId="4" fillId="0" borderId="23" xfId="0" applyNumberFormat="1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1" fontId="3" fillId="2" borderId="17" xfId="0" applyNumberFormat="1" applyFont="1" applyFill="1" applyBorder="1" applyAlignment="1">
      <alignment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18" xfId="1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0" fontId="10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24" xfId="1" applyNumberFormat="1" applyFont="1" applyFill="1" applyBorder="1" applyAlignment="1">
      <alignment vertical="top" wrapText="1"/>
    </xf>
    <xf numFmtId="0" fontId="4" fillId="0" borderId="22" xfId="0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/>
    </xf>
    <xf numFmtId="165" fontId="4" fillId="0" borderId="24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8" fillId="0" borderId="0" xfId="0" applyFont="1"/>
    <xf numFmtId="166" fontId="7" fillId="2" borderId="0" xfId="1" applyNumberFormat="1" applyFont="1" applyFill="1" applyAlignment="1">
      <alignment vertical="top" wrapText="1"/>
    </xf>
    <xf numFmtId="0" fontId="4" fillId="0" borderId="26" xfId="0" applyFont="1" applyFill="1" applyBorder="1" applyAlignment="1">
      <alignment horizontal="center" vertical="top" wrapText="1"/>
    </xf>
    <xf numFmtId="2" fontId="4" fillId="0" borderId="26" xfId="0" applyNumberFormat="1" applyFont="1" applyFill="1" applyBorder="1" applyAlignment="1">
      <alignment vertical="top" wrapText="1"/>
    </xf>
    <xf numFmtId="165" fontId="3" fillId="0" borderId="27" xfId="1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13" zoomScale="75" zoomScaleNormal="75" workbookViewId="0">
      <selection activeCell="A24" sqref="A24"/>
    </sheetView>
  </sheetViews>
  <sheetFormatPr defaultRowHeight="15.6" x14ac:dyDescent="0.3"/>
  <cols>
    <col min="1" max="1" width="79.88671875" style="5" customWidth="1"/>
    <col min="2" max="2" width="15.5546875" style="5" customWidth="1"/>
    <col min="3" max="3" width="13.6640625" style="5" customWidth="1"/>
    <col min="4" max="4" width="13.88671875" style="5" customWidth="1"/>
    <col min="5" max="5" width="14.109375" style="5" customWidth="1"/>
    <col min="6" max="6" width="15" style="5" customWidth="1"/>
    <col min="7" max="8" width="9.109375" style="45"/>
  </cols>
  <sheetData>
    <row r="1" spans="1:10" s="2" customFormat="1" ht="31.2" x14ac:dyDescent="0.3">
      <c r="A1" s="28" t="s">
        <v>10</v>
      </c>
      <c r="B1" s="5"/>
      <c r="C1" s="5">
        <v>2020</v>
      </c>
      <c r="D1" s="29" t="s">
        <v>18</v>
      </c>
      <c r="E1" s="29">
        <v>12</v>
      </c>
      <c r="F1" s="5"/>
      <c r="G1" s="18"/>
      <c r="H1" s="18"/>
    </row>
    <row r="2" spans="1:10" s="2" customFormat="1" x14ac:dyDescent="0.3">
      <c r="A2" s="30" t="s">
        <v>14</v>
      </c>
      <c r="B2" s="5"/>
      <c r="C2" s="5"/>
      <c r="D2" s="5"/>
      <c r="E2" s="39"/>
      <c r="F2" s="5"/>
      <c r="G2" s="18"/>
      <c r="H2" s="18"/>
    </row>
    <row r="3" spans="1:10" s="2" customFormat="1" x14ac:dyDescent="0.3">
      <c r="A3" s="5" t="s">
        <v>22</v>
      </c>
      <c r="B3" s="5">
        <v>4966.1000000000004</v>
      </c>
      <c r="C3" s="5"/>
      <c r="D3" s="5"/>
      <c r="E3" s="40"/>
      <c r="F3" s="5"/>
      <c r="G3" s="18"/>
      <c r="H3" s="18"/>
    </row>
    <row r="4" spans="1:10" s="2" customFormat="1" x14ac:dyDescent="0.3">
      <c r="A4" s="5" t="s">
        <v>0</v>
      </c>
      <c r="B4" s="5">
        <v>17.97</v>
      </c>
      <c r="C4" s="5">
        <v>18.059999999999999</v>
      </c>
      <c r="D4" s="5"/>
      <c r="E4" s="5"/>
      <c r="F4" s="5"/>
      <c r="G4" s="18"/>
      <c r="H4" s="18"/>
    </row>
    <row r="5" spans="1:10" s="2" customFormat="1" x14ac:dyDescent="0.3">
      <c r="A5" s="5" t="s">
        <v>20</v>
      </c>
      <c r="B5" s="125">
        <f>B3*B4*6+B3*C4*(E1-6)</f>
        <v>1073571.4980000001</v>
      </c>
      <c r="C5" s="31"/>
      <c r="D5" s="31"/>
      <c r="E5" s="5"/>
      <c r="F5" s="31"/>
      <c r="G5" s="5"/>
      <c r="H5" s="18"/>
    </row>
    <row r="6" spans="1:10" s="2" customFormat="1" ht="16.2" thickBot="1" x14ac:dyDescent="0.35">
      <c r="A6" s="5" t="s">
        <v>1</v>
      </c>
      <c r="B6" s="5">
        <v>100</v>
      </c>
      <c r="C6" s="5"/>
      <c r="D6" s="5"/>
      <c r="E6" s="5"/>
      <c r="F6" s="31"/>
      <c r="G6" s="18"/>
      <c r="H6" s="18"/>
    </row>
    <row r="7" spans="1:10" s="3" customFormat="1" ht="62.4" x14ac:dyDescent="0.3">
      <c r="A7" s="6" t="s">
        <v>2</v>
      </c>
      <c r="B7" s="8" t="s">
        <v>11</v>
      </c>
      <c r="C7" s="8" t="s">
        <v>16</v>
      </c>
      <c r="D7" s="8" t="s">
        <v>19</v>
      </c>
      <c r="E7" s="7" t="s">
        <v>17</v>
      </c>
      <c r="F7" s="9"/>
      <c r="G7" s="41"/>
      <c r="H7" s="41"/>
    </row>
    <row r="8" spans="1:10" s="2" customFormat="1" x14ac:dyDescent="0.3">
      <c r="A8" s="10" t="s">
        <v>3</v>
      </c>
      <c r="B8" s="22" t="s">
        <v>12</v>
      </c>
      <c r="C8" s="103" t="s">
        <v>21</v>
      </c>
      <c r="D8" s="11">
        <v>1.06</v>
      </c>
      <c r="E8" s="77">
        <f>D8*B3*E1</f>
        <v>63168.792000000009</v>
      </c>
      <c r="F8" s="5"/>
      <c r="G8" s="18"/>
      <c r="H8" s="18"/>
    </row>
    <row r="9" spans="1:10" s="2" customFormat="1" ht="46.8" x14ac:dyDescent="0.3">
      <c r="A9" s="10" t="s">
        <v>4</v>
      </c>
      <c r="B9" s="22" t="s">
        <v>12</v>
      </c>
      <c r="C9" s="103" t="s">
        <v>21</v>
      </c>
      <c r="D9" s="11">
        <f>5.75+D10+D11+D12+D13+D14</f>
        <v>6.7706229905425444</v>
      </c>
      <c r="E9" s="77">
        <f>D9*E1*B3</f>
        <v>403483.08999999997</v>
      </c>
      <c r="F9" s="5"/>
      <c r="G9" s="18"/>
      <c r="H9" s="18"/>
    </row>
    <row r="10" spans="1:10" s="2" customFormat="1" x14ac:dyDescent="0.3">
      <c r="A10" s="13" t="s">
        <v>5</v>
      </c>
      <c r="B10" s="22"/>
      <c r="C10" s="103" t="s">
        <v>21</v>
      </c>
      <c r="D10" s="11">
        <f>E10/E1/B3</f>
        <v>0</v>
      </c>
      <c r="E10" s="77"/>
      <c r="F10" s="5"/>
      <c r="G10" s="18"/>
      <c r="H10" s="18"/>
    </row>
    <row r="11" spans="1:10" s="2" customFormat="1" x14ac:dyDescent="0.3">
      <c r="A11" s="13" t="s">
        <v>6</v>
      </c>
      <c r="B11" s="22"/>
      <c r="C11" s="103" t="s">
        <v>21</v>
      </c>
      <c r="D11" s="11">
        <f>E11/E1/B3</f>
        <v>0.15526150634636166</v>
      </c>
      <c r="E11" s="77">
        <v>9252.5300000000007</v>
      </c>
      <c r="F11" s="5"/>
      <c r="G11" s="18"/>
      <c r="H11" s="18"/>
    </row>
    <row r="12" spans="1:10" s="2" customFormat="1" x14ac:dyDescent="0.3">
      <c r="A12" s="13" t="s">
        <v>30</v>
      </c>
      <c r="B12" s="22"/>
      <c r="C12" s="103" t="s">
        <v>21</v>
      </c>
      <c r="D12" s="11">
        <f>E12/E1/B3</f>
        <v>0</v>
      </c>
      <c r="E12" s="77"/>
      <c r="F12" s="5"/>
      <c r="G12" s="18"/>
      <c r="H12" s="18"/>
    </row>
    <row r="13" spans="1:10" s="2" customFormat="1" x14ac:dyDescent="0.3">
      <c r="A13" s="13" t="s">
        <v>7</v>
      </c>
      <c r="B13" s="22"/>
      <c r="C13" s="103" t="s">
        <v>21</v>
      </c>
      <c r="D13" s="11">
        <f>E13/B3/E1</f>
        <v>0.81536148419618337</v>
      </c>
      <c r="E13" s="77">
        <v>48590</v>
      </c>
      <c r="F13" s="5"/>
      <c r="G13" s="18"/>
      <c r="H13" s="18"/>
    </row>
    <row r="14" spans="1:10" s="110" customFormat="1" x14ac:dyDescent="0.3">
      <c r="A14" s="13" t="s">
        <v>59</v>
      </c>
      <c r="B14" s="82"/>
      <c r="C14" s="108" t="s">
        <v>21</v>
      </c>
      <c r="D14" s="11">
        <v>0.05</v>
      </c>
      <c r="E14" s="77">
        <f>D14*E1*B3</f>
        <v>2979.6600000000008</v>
      </c>
      <c r="F14" s="16"/>
      <c r="G14" s="16"/>
      <c r="H14" s="37"/>
      <c r="I14" s="109"/>
      <c r="J14" s="109"/>
    </row>
    <row r="15" spans="1:10" s="2" customFormat="1" ht="46.8" x14ac:dyDescent="0.3">
      <c r="A15" s="10" t="s">
        <v>53</v>
      </c>
      <c r="B15" s="22" t="s">
        <v>12</v>
      </c>
      <c r="C15" s="103" t="s">
        <v>21</v>
      </c>
      <c r="D15" s="11">
        <f>E15/E1/B3</f>
        <v>5.9244678923098606</v>
      </c>
      <c r="E15" s="77">
        <f>8150*3.61*E1</f>
        <v>353058</v>
      </c>
      <c r="F15" s="5"/>
      <c r="G15" s="18"/>
      <c r="H15" s="18"/>
    </row>
    <row r="16" spans="1:10" s="2" customFormat="1" ht="31.8" thickBot="1" x14ac:dyDescent="0.35">
      <c r="A16" s="83" t="s">
        <v>47</v>
      </c>
      <c r="B16" s="67" t="s">
        <v>12</v>
      </c>
      <c r="C16" s="68" t="s">
        <v>21</v>
      </c>
      <c r="D16" s="14">
        <v>0.51</v>
      </c>
      <c r="E16" s="84">
        <f>D16*E1*B3</f>
        <v>30392.532000000003</v>
      </c>
      <c r="F16" s="5"/>
      <c r="G16" s="18"/>
      <c r="H16" s="18"/>
    </row>
    <row r="17" spans="1:10" s="2" customFormat="1" x14ac:dyDescent="0.3">
      <c r="A17" s="64" t="s">
        <v>48</v>
      </c>
      <c r="B17" s="65"/>
      <c r="C17" s="65"/>
      <c r="D17" s="66">
        <f>E17/E1/B3</f>
        <v>4.2667631541853765</v>
      </c>
      <c r="E17" s="78">
        <f>E18+E19+E20+E21+E25+E22+E23+E24</f>
        <v>254270.07</v>
      </c>
      <c r="F17" s="5"/>
      <c r="G17" s="18"/>
      <c r="H17" s="18"/>
    </row>
    <row r="18" spans="1:10" s="4" customFormat="1" x14ac:dyDescent="0.3">
      <c r="A18" s="10" t="s">
        <v>57</v>
      </c>
      <c r="B18" s="22" t="s">
        <v>51</v>
      </c>
      <c r="C18" s="128" t="s">
        <v>21</v>
      </c>
      <c r="D18" s="11"/>
      <c r="E18" s="77">
        <v>43548.36</v>
      </c>
      <c r="F18" s="30"/>
      <c r="G18" s="42"/>
      <c r="H18" s="42"/>
    </row>
    <row r="19" spans="1:10" s="4" customFormat="1" x14ac:dyDescent="0.3">
      <c r="A19" s="10" t="s">
        <v>69</v>
      </c>
      <c r="B19" s="22" t="s">
        <v>61</v>
      </c>
      <c r="C19" s="128" t="s">
        <v>21</v>
      </c>
      <c r="D19" s="12"/>
      <c r="E19" s="77">
        <f>1077.12+1203.3+782.35+762.54+1233.93+2304.95+4025.15+789.59+1688.29</f>
        <v>13867.220000000001</v>
      </c>
      <c r="F19" s="30"/>
      <c r="G19" s="42"/>
      <c r="H19" s="42"/>
    </row>
    <row r="20" spans="1:10" s="4" customFormat="1" x14ac:dyDescent="0.3">
      <c r="A20" s="10" t="s">
        <v>60</v>
      </c>
      <c r="B20" s="22" t="s">
        <v>61</v>
      </c>
      <c r="C20" s="128" t="s">
        <v>21</v>
      </c>
      <c r="D20" s="12"/>
      <c r="E20" s="77">
        <f>1510.48+1577.14+4936.25+3715.62</f>
        <v>11739.49</v>
      </c>
      <c r="F20" s="30"/>
      <c r="G20" s="42"/>
      <c r="H20" s="42"/>
    </row>
    <row r="21" spans="1:10" s="46" customFormat="1" x14ac:dyDescent="0.3">
      <c r="A21" s="10" t="s">
        <v>58</v>
      </c>
      <c r="B21" s="22" t="s">
        <v>52</v>
      </c>
      <c r="C21" s="128" t="s">
        <v>21</v>
      </c>
      <c r="D21" s="12"/>
      <c r="E21" s="77">
        <v>58845.2</v>
      </c>
      <c r="F21" s="5"/>
      <c r="G21" s="18"/>
      <c r="H21" s="18"/>
    </row>
    <row r="22" spans="1:10" s="46" customFormat="1" x14ac:dyDescent="0.3">
      <c r="A22" s="10" t="s">
        <v>62</v>
      </c>
      <c r="B22" s="22" t="s">
        <v>72</v>
      </c>
      <c r="C22" s="128" t="s">
        <v>21</v>
      </c>
      <c r="D22" s="12"/>
      <c r="E22" s="77">
        <f>10825.33+1826.07</f>
        <v>12651.4</v>
      </c>
      <c r="F22" s="5"/>
      <c r="G22" s="18"/>
      <c r="H22" s="18"/>
    </row>
    <row r="23" spans="1:10" s="46" customFormat="1" x14ac:dyDescent="0.3">
      <c r="A23" s="10" t="s">
        <v>68</v>
      </c>
      <c r="B23" s="22" t="s">
        <v>63</v>
      </c>
      <c r="C23" s="128" t="s">
        <v>21</v>
      </c>
      <c r="D23" s="12"/>
      <c r="E23" s="77">
        <v>30409.4</v>
      </c>
      <c r="F23" s="5"/>
      <c r="G23" s="18"/>
      <c r="H23" s="18"/>
    </row>
    <row r="24" spans="1:10" s="46" customFormat="1" ht="16.2" thickBot="1" x14ac:dyDescent="0.35">
      <c r="A24" s="85" t="s">
        <v>70</v>
      </c>
      <c r="B24" s="87" t="s">
        <v>54</v>
      </c>
      <c r="C24" s="86" t="s">
        <v>21</v>
      </c>
      <c r="D24" s="88"/>
      <c r="E24" s="104">
        <v>68809</v>
      </c>
      <c r="F24" s="5"/>
      <c r="G24" s="18"/>
      <c r="H24" s="18"/>
    </row>
    <row r="25" spans="1:10" s="46" customFormat="1" x14ac:dyDescent="0.3">
      <c r="A25" s="124" t="s">
        <v>67</v>
      </c>
      <c r="B25" s="22" t="s">
        <v>71</v>
      </c>
      <c r="C25" s="128" t="s">
        <v>21</v>
      </c>
      <c r="D25" s="12"/>
      <c r="E25" s="77">
        <f>2700+2700+6300+2700</f>
        <v>14400</v>
      </c>
      <c r="F25" s="5"/>
      <c r="G25" s="18"/>
      <c r="H25" s="18"/>
    </row>
    <row r="26" spans="1:10" s="21" customFormat="1" ht="16.2" thickBot="1" x14ac:dyDescent="0.35">
      <c r="A26" s="89" t="s">
        <v>49</v>
      </c>
      <c r="B26" s="116"/>
      <c r="C26" s="116" t="s">
        <v>21</v>
      </c>
      <c r="D26" s="117">
        <f>E26/E1/B3</f>
        <v>1.4163696529134195</v>
      </c>
      <c r="E26" s="118">
        <f>D46+D47</f>
        <v>84406</v>
      </c>
      <c r="F26" s="25"/>
      <c r="G26" s="25"/>
      <c r="H26" s="43"/>
      <c r="I26" s="20"/>
      <c r="J26" s="20"/>
    </row>
    <row r="27" spans="1:10" s="21" customFormat="1" ht="16.2" thickBot="1" x14ac:dyDescent="0.35">
      <c r="A27" s="119" t="s">
        <v>50</v>
      </c>
      <c r="B27" s="120"/>
      <c r="C27" s="120" t="s">
        <v>21</v>
      </c>
      <c r="D27" s="121">
        <v>0.2</v>
      </c>
      <c r="E27" s="122">
        <f>D27*E1*B3</f>
        <v>11918.640000000003</v>
      </c>
      <c r="F27" s="25"/>
      <c r="G27" s="25"/>
      <c r="H27" s="43"/>
      <c r="I27" s="20"/>
      <c r="J27" s="20"/>
    </row>
    <row r="28" spans="1:10" s="2" customFormat="1" ht="16.2" thickBot="1" x14ac:dyDescent="0.35">
      <c r="A28" s="90" t="s">
        <v>8</v>
      </c>
      <c r="B28" s="91"/>
      <c r="C28" s="92" t="str">
        <f>C27</f>
        <v>руб</v>
      </c>
      <c r="D28" s="93">
        <f>D8+D9+D15+D16+D17+D26+D27</f>
        <v>20.148223689951202</v>
      </c>
      <c r="E28" s="94">
        <f>E8+E9+E15+E16+E17+E26+E27</f>
        <v>1200697.1239999998</v>
      </c>
      <c r="F28" s="129"/>
      <c r="G28" s="44"/>
      <c r="H28" s="18"/>
    </row>
    <row r="29" spans="1:10" s="21" customFormat="1" ht="16.2" thickBot="1" x14ac:dyDescent="0.35">
      <c r="A29" s="138" t="s">
        <v>26</v>
      </c>
      <c r="B29" s="139"/>
      <c r="C29" s="139"/>
      <c r="D29" s="47" t="s">
        <v>28</v>
      </c>
      <c r="E29" s="48" t="s">
        <v>29</v>
      </c>
      <c r="F29" s="49"/>
      <c r="G29" s="25"/>
      <c r="H29" s="50"/>
      <c r="I29" s="20"/>
      <c r="J29" s="20"/>
    </row>
    <row r="30" spans="1:10" s="57" customFormat="1" x14ac:dyDescent="0.3">
      <c r="A30" s="32" t="s">
        <v>56</v>
      </c>
      <c r="B30" s="24"/>
      <c r="C30" s="53" t="s">
        <v>25</v>
      </c>
      <c r="D30" s="126">
        <v>117926</v>
      </c>
      <c r="E30" s="71"/>
      <c r="F30" s="33"/>
      <c r="G30" s="56"/>
      <c r="H30" s="56"/>
    </row>
    <row r="31" spans="1:10" s="57" customFormat="1" x14ac:dyDescent="0.3">
      <c r="A31" s="13" t="s">
        <v>13</v>
      </c>
      <c r="B31" s="23"/>
      <c r="C31" s="54" t="s">
        <v>25</v>
      </c>
      <c r="D31" s="127">
        <f>12295/12*E1</f>
        <v>12295</v>
      </c>
      <c r="E31" s="72"/>
      <c r="F31" s="33"/>
      <c r="G31" s="56"/>
      <c r="H31" s="56"/>
    </row>
    <row r="32" spans="1:10" s="57" customFormat="1" x14ac:dyDescent="0.3">
      <c r="A32" s="13" t="s">
        <v>34</v>
      </c>
      <c r="B32" s="23"/>
      <c r="C32" s="54" t="s">
        <v>25</v>
      </c>
      <c r="D32" s="127">
        <f>4846.83+3786.7</f>
        <v>8633.5299999999988</v>
      </c>
      <c r="E32" s="72"/>
      <c r="F32" s="33"/>
      <c r="G32" s="56"/>
      <c r="H32" s="56"/>
    </row>
    <row r="33" spans="1:10" s="57" customFormat="1" x14ac:dyDescent="0.3">
      <c r="A33" s="13" t="s">
        <v>33</v>
      </c>
      <c r="B33" s="23"/>
      <c r="C33" s="54" t="s">
        <v>25</v>
      </c>
      <c r="D33" s="127"/>
      <c r="E33" s="72"/>
      <c r="F33" s="56"/>
    </row>
    <row r="34" spans="1:10" s="59" customFormat="1" ht="16.2" x14ac:dyDescent="0.3">
      <c r="A34" s="13" t="s">
        <v>31</v>
      </c>
      <c r="B34" s="23"/>
      <c r="C34" s="54" t="s">
        <v>25</v>
      </c>
      <c r="D34" s="127">
        <f>B5</f>
        <v>1073571.4980000001</v>
      </c>
      <c r="E34" s="72"/>
      <c r="F34" s="34"/>
      <c r="G34" s="58"/>
      <c r="H34" s="58"/>
    </row>
    <row r="35" spans="1:10" s="59" customFormat="1" ht="16.2" x14ac:dyDescent="0.3">
      <c r="A35" s="51" t="str">
        <f>A28</f>
        <v>итого расходы</v>
      </c>
      <c r="B35" s="52"/>
      <c r="C35" s="55" t="str">
        <f>C34</f>
        <v>руб.</v>
      </c>
      <c r="D35" s="73"/>
      <c r="E35" s="74">
        <f>E28</f>
        <v>1200697.1239999998</v>
      </c>
      <c r="F35" s="34"/>
      <c r="G35" s="58"/>
      <c r="H35" s="58"/>
    </row>
    <row r="36" spans="1:10" s="63" customFormat="1" ht="16.8" thickBot="1" x14ac:dyDescent="0.35">
      <c r="A36" s="35" t="s">
        <v>15</v>
      </c>
      <c r="B36" s="26"/>
      <c r="C36" s="60" t="s">
        <v>25</v>
      </c>
      <c r="D36" s="75">
        <f>D30+E30+D31+D32+D33+D34-E35</f>
        <v>11728.90400000033</v>
      </c>
      <c r="E36" s="76"/>
      <c r="F36" s="36"/>
      <c r="G36" s="36"/>
      <c r="H36" s="61"/>
      <c r="I36" s="62"/>
      <c r="J36" s="62"/>
    </row>
    <row r="37" spans="1:10" s="2" customFormat="1" x14ac:dyDescent="0.3">
      <c r="A37" s="135" t="s">
        <v>55</v>
      </c>
      <c r="B37" s="136"/>
      <c r="C37" s="136"/>
      <c r="D37" s="136"/>
      <c r="E37" s="137"/>
      <c r="F37" s="37"/>
      <c r="G37" s="18"/>
      <c r="H37" s="18"/>
      <c r="I37" s="17"/>
      <c r="J37" s="17"/>
    </row>
    <row r="38" spans="1:10" s="46" customFormat="1" x14ac:dyDescent="0.3">
      <c r="A38" s="27" t="s">
        <v>23</v>
      </c>
      <c r="B38" s="133" t="s">
        <v>35</v>
      </c>
      <c r="C38" s="133" t="s">
        <v>27</v>
      </c>
      <c r="D38" s="140"/>
      <c r="E38" s="141"/>
      <c r="F38" s="18"/>
      <c r="G38" s="18"/>
      <c r="H38" s="18"/>
      <c r="I38" s="17"/>
      <c r="J38" s="17"/>
    </row>
    <row r="39" spans="1:10" s="46" customFormat="1" ht="62.4" x14ac:dyDescent="0.3">
      <c r="A39" s="10"/>
      <c r="B39" s="134"/>
      <c r="C39" s="123" t="s">
        <v>36</v>
      </c>
      <c r="D39" s="123" t="s">
        <v>37</v>
      </c>
      <c r="E39" s="79" t="s">
        <v>32</v>
      </c>
      <c r="F39" s="18"/>
      <c r="G39" s="18"/>
      <c r="H39" s="18"/>
      <c r="I39" s="17"/>
      <c r="J39" s="17"/>
    </row>
    <row r="40" spans="1:10" s="2" customFormat="1" x14ac:dyDescent="0.3">
      <c r="A40" s="19" t="s">
        <v>44</v>
      </c>
      <c r="B40" s="69">
        <v>1090377</v>
      </c>
      <c r="C40" s="69">
        <v>1090372</v>
      </c>
      <c r="D40" s="69"/>
      <c r="E40" s="70"/>
      <c r="F40" s="38"/>
      <c r="G40" s="18"/>
      <c r="H40" s="18"/>
      <c r="I40" s="17"/>
      <c r="J40" s="17"/>
    </row>
    <row r="41" spans="1:10" s="2" customFormat="1" x14ac:dyDescent="0.3">
      <c r="A41" s="19" t="s">
        <v>45</v>
      </c>
      <c r="B41" s="69">
        <v>445955</v>
      </c>
      <c r="C41" s="69">
        <v>443693</v>
      </c>
      <c r="D41" s="69">
        <v>60767</v>
      </c>
      <c r="E41" s="70"/>
      <c r="F41" s="38"/>
      <c r="G41" s="18"/>
      <c r="H41" s="18"/>
      <c r="I41" s="17"/>
      <c r="J41" s="17"/>
    </row>
    <row r="42" spans="1:10" s="2" customFormat="1" x14ac:dyDescent="0.3">
      <c r="A42" s="19" t="s">
        <v>38</v>
      </c>
      <c r="B42" s="69">
        <v>130820</v>
      </c>
      <c r="C42" s="69">
        <v>129191</v>
      </c>
      <c r="D42" s="69">
        <v>7137</v>
      </c>
      <c r="E42" s="70"/>
      <c r="F42" s="38"/>
      <c r="G42" s="18"/>
      <c r="H42" s="18"/>
      <c r="I42" s="17"/>
      <c r="J42" s="17"/>
    </row>
    <row r="43" spans="1:10" s="2" customFormat="1" x14ac:dyDescent="0.3">
      <c r="A43" s="19" t="s">
        <v>39</v>
      </c>
      <c r="B43" s="69">
        <v>212166</v>
      </c>
      <c r="C43" s="69">
        <v>209865</v>
      </c>
      <c r="D43" s="69">
        <v>16524</v>
      </c>
      <c r="E43" s="70"/>
      <c r="F43" s="38"/>
      <c r="G43" s="18"/>
      <c r="H43" s="18"/>
      <c r="I43" s="17"/>
      <c r="J43" s="17"/>
    </row>
    <row r="44" spans="1:10" s="2" customFormat="1" x14ac:dyDescent="0.3">
      <c r="A44" s="19" t="s">
        <v>40</v>
      </c>
      <c r="B44" s="69">
        <v>440453</v>
      </c>
      <c r="C44" s="69">
        <v>362239</v>
      </c>
      <c r="D44" s="69">
        <v>61558</v>
      </c>
      <c r="E44" s="70"/>
      <c r="F44" s="38"/>
      <c r="G44" s="18"/>
      <c r="H44" s="18"/>
      <c r="I44" s="17"/>
      <c r="J44" s="17"/>
    </row>
    <row r="45" spans="1:10" s="2" customFormat="1" ht="16.2" thickBot="1" x14ac:dyDescent="0.35">
      <c r="A45" s="105" t="s">
        <v>46</v>
      </c>
      <c r="B45" s="106">
        <v>170528</v>
      </c>
      <c r="C45" s="106">
        <v>170543</v>
      </c>
      <c r="D45" s="106"/>
      <c r="E45" s="107"/>
      <c r="F45" s="38"/>
      <c r="G45" s="18"/>
      <c r="H45" s="18"/>
      <c r="I45" s="17"/>
      <c r="J45" s="17"/>
    </row>
    <row r="46" spans="1:10" s="2" customFormat="1" ht="16.2" thickBot="1" x14ac:dyDescent="0.35">
      <c r="A46" s="15" t="s">
        <v>24</v>
      </c>
      <c r="B46" s="80">
        <f>SUM(B40:B45)</f>
        <v>2490299</v>
      </c>
      <c r="C46" s="80">
        <f>SUM(C40:C45)</f>
        <v>2405903</v>
      </c>
      <c r="D46" s="80">
        <f>SUM(D40:D45)</f>
        <v>145986</v>
      </c>
      <c r="E46" s="81">
        <f>SUM(E40:E44)</f>
        <v>0</v>
      </c>
      <c r="F46" s="33"/>
    </row>
    <row r="47" spans="1:10" s="57" customFormat="1" ht="16.2" thickBot="1" x14ac:dyDescent="0.35">
      <c r="A47" s="95" t="s">
        <v>41</v>
      </c>
      <c r="B47" s="96"/>
      <c r="C47" s="96"/>
      <c r="D47" s="96">
        <f>B41+B42+B43+B44-C41-C42-C43-C44-D41-D42-D43-D44-E44</f>
        <v>-61580</v>
      </c>
      <c r="E47" s="97"/>
      <c r="F47" s="111"/>
    </row>
    <row r="48" spans="1:10" s="1" customFormat="1" ht="16.2" x14ac:dyDescent="0.3">
      <c r="A48" s="130" t="s">
        <v>64</v>
      </c>
      <c r="B48" s="131"/>
      <c r="C48" s="131"/>
      <c r="D48" s="33" t="s">
        <v>42</v>
      </c>
      <c r="E48" s="102">
        <v>2225.6999999999998</v>
      </c>
      <c r="F48" s="5"/>
      <c r="G48" s="2"/>
      <c r="H48" s="2"/>
    </row>
    <row r="49" spans="1:9" s="2" customFormat="1" ht="16.2" x14ac:dyDescent="0.3">
      <c r="A49" s="130" t="s">
        <v>65</v>
      </c>
      <c r="B49" s="131"/>
      <c r="C49" s="131"/>
      <c r="D49" s="33" t="s">
        <v>42</v>
      </c>
      <c r="E49" s="102">
        <v>2154.39</v>
      </c>
      <c r="F49" s="18"/>
      <c r="G49" s="98"/>
    </row>
    <row r="50" spans="1:9" s="2" customFormat="1" ht="16.2" x14ac:dyDescent="0.3">
      <c r="A50" s="130" t="s">
        <v>43</v>
      </c>
      <c r="B50" s="132"/>
      <c r="C50" s="132"/>
      <c r="D50" s="33" t="s">
        <v>42</v>
      </c>
      <c r="E50" s="102">
        <v>1051.95</v>
      </c>
      <c r="F50" s="18"/>
      <c r="G50" s="98"/>
    </row>
    <row r="51" spans="1:9" s="114" customFormat="1" ht="16.2" x14ac:dyDescent="0.3">
      <c r="A51" s="99" t="s">
        <v>66</v>
      </c>
      <c r="B51" s="100"/>
      <c r="C51" s="100"/>
      <c r="D51" s="101" t="s">
        <v>42</v>
      </c>
      <c r="E51" s="115">
        <f>E49-E50</f>
        <v>1102.4399999999998</v>
      </c>
      <c r="F51" s="56"/>
      <c r="G51" s="112"/>
      <c r="H51" s="113"/>
      <c r="I51" s="113"/>
    </row>
    <row r="52" spans="1:9" s="1" customFormat="1" x14ac:dyDescent="0.3">
      <c r="A52" s="16" t="s">
        <v>9</v>
      </c>
      <c r="B52" s="5"/>
      <c r="C52" s="5"/>
      <c r="D52" s="5"/>
      <c r="E52" s="5"/>
      <c r="F52" s="5"/>
      <c r="G52" s="2"/>
      <c r="H52" s="2"/>
    </row>
    <row r="53" spans="1:9" s="2" customFormat="1" x14ac:dyDescent="0.3">
      <c r="A53" s="5"/>
      <c r="B53" s="5"/>
      <c r="C53" s="5"/>
      <c r="D53" s="5"/>
      <c r="E53" s="5"/>
      <c r="F53" s="5"/>
      <c r="G53" s="18"/>
      <c r="H53" s="18"/>
    </row>
  </sheetData>
  <mergeCells count="7">
    <mergeCell ref="A49:C49"/>
    <mergeCell ref="A50:C50"/>
    <mergeCell ref="B38:B39"/>
    <mergeCell ref="A37:E37"/>
    <mergeCell ref="A29:C29"/>
    <mergeCell ref="C38:E38"/>
    <mergeCell ref="A48:C48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2021-02-25T07:48:06Z</cp:lastPrinted>
  <dcterms:created xsi:type="dcterms:W3CDTF">2016-04-22T06:39:22Z</dcterms:created>
  <dcterms:modified xsi:type="dcterms:W3CDTF">2021-03-12T11:23:28Z</dcterms:modified>
</cp:coreProperties>
</file>