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экономист\2020\"/>
    </mc:Choice>
  </mc:AlternateContent>
  <bookViews>
    <workbookView xWindow="360" yWindow="48" windowWidth="17400" windowHeight="10116"/>
  </bookViews>
  <sheets>
    <sheet name="Лист1" sheetId="1" r:id="rId1"/>
    <sheet name="Лист3" sheetId="3" r:id="rId2"/>
  </sheets>
  <calcPr calcId="152511" refMode="R1C1"/>
</workbook>
</file>

<file path=xl/calcChain.xml><?xml version="1.0" encoding="utf-8"?>
<calcChain xmlns="http://schemas.openxmlformats.org/spreadsheetml/2006/main">
  <c r="E15" i="1" l="1"/>
  <c r="E14" i="1" l="1"/>
  <c r="D35" i="1" l="1"/>
  <c r="E26" i="1" l="1"/>
  <c r="E18" i="1" l="1"/>
  <c r="C36" i="1" l="1"/>
  <c r="B5" i="1" l="1"/>
  <c r="D50" i="1" l="1"/>
  <c r="E49" i="1"/>
  <c r="D49" i="1"/>
  <c r="C49" i="1"/>
  <c r="B49" i="1"/>
  <c r="E30" i="1" l="1"/>
  <c r="D30" i="1" s="1"/>
  <c r="D14" i="1"/>
  <c r="E54" i="1" l="1"/>
  <c r="C31" i="1" l="1"/>
  <c r="A38" i="1" l="1"/>
  <c r="D11" i="1" l="1"/>
  <c r="D37" i="1" l="1"/>
  <c r="D12" i="1"/>
  <c r="E17" i="1"/>
  <c r="D13" i="1"/>
  <c r="D10" i="1"/>
  <c r="D9" i="1" l="1"/>
  <c r="D18" i="1"/>
  <c r="E16" i="1"/>
  <c r="E8" i="1"/>
  <c r="D15" i="1"/>
  <c r="D31" i="1" l="1"/>
  <c r="E9" i="1"/>
  <c r="E31" i="1" s="1"/>
  <c r="E38" i="1" l="1"/>
  <c r="D39" i="1" s="1"/>
</calcChain>
</file>

<file path=xl/sharedStrings.xml><?xml version="1.0" encoding="utf-8"?>
<sst xmlns="http://schemas.openxmlformats.org/spreadsheetml/2006/main" count="113" uniqueCount="78">
  <si>
    <t>Тариф на 1 кв.м., руб</t>
  </si>
  <si>
    <t>% оплаты собственниками</t>
  </si>
  <si>
    <t>Наименование работ по содержанию общего имущества</t>
  </si>
  <si>
    <t>1.Работы по надлежащему содержанию несущих и ненесущих конструкций</t>
  </si>
  <si>
    <t>2.Работы,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доме, в т.ч.</t>
  </si>
  <si>
    <t xml:space="preserve">*содержание систем вентиляции и дымоудаления </t>
  </si>
  <si>
    <t>*содержание систем внутридомового газового оборудования</t>
  </si>
  <si>
    <t>*работы по надлежащему содержанию и ремонту лифтов</t>
  </si>
  <si>
    <t>итого расходы</t>
  </si>
  <si>
    <t>Администрация ООО УК "Атал"</t>
  </si>
  <si>
    <t>Отчет о выполнении договора управления по содержанию общего имущества дома.</t>
  </si>
  <si>
    <t>Период</t>
  </si>
  <si>
    <t>ежедневно</t>
  </si>
  <si>
    <t>Поступило прочих доходов от размещения оборудования</t>
  </si>
  <si>
    <t>Чебоксары, ул. Университетская, д.9</t>
  </si>
  <si>
    <t>Остаток средств на конец периода (+ есть средства, -задолженность)</t>
  </si>
  <si>
    <t>сентябрь</t>
  </si>
  <si>
    <t>единица измерения работы и услуги</t>
  </si>
  <si>
    <t>Цена выполненной работы и услуги в руб.</t>
  </si>
  <si>
    <t>Стоимость выполн.работы /услуги на 1 кв.м.</t>
  </si>
  <si>
    <t>Начислено за данный период по статье "содержание помещения",руб</t>
  </si>
  <si>
    <t>Кол-во месяцев</t>
  </si>
  <si>
    <t>руб</t>
  </si>
  <si>
    <t>Площадь дома, м2</t>
  </si>
  <si>
    <t>Ресурсоснабжающая организация (РСО)</t>
  </si>
  <si>
    <t>ИТОГО</t>
  </si>
  <si>
    <t>руб.</t>
  </si>
  <si>
    <t>Финансовый счет дома</t>
  </si>
  <si>
    <t>Всего начислено УК Атал</t>
  </si>
  <si>
    <t>Приход,руб</t>
  </si>
  <si>
    <t>Расход,руб</t>
  </si>
  <si>
    <t>Начислено собственникам</t>
  </si>
  <si>
    <t>прочим потребит. и на производ. нужды</t>
  </si>
  <si>
    <t>*электроизмерительные работы</t>
  </si>
  <si>
    <t>июль</t>
  </si>
  <si>
    <t>Получено средств от применения повыш.коэфф-та к квартирам без ИПУ</t>
  </si>
  <si>
    <t>Предоставлено услуг РСО</t>
  </si>
  <si>
    <t>по индивид.потреблению</t>
  </si>
  <si>
    <t>содержание общего имущества дома</t>
  </si>
  <si>
    <t>АО "Водоканал" (холодное водоснабжение), руб</t>
  </si>
  <si>
    <t>АО "Водоканал" (отведение сточных вод), руб</t>
  </si>
  <si>
    <t>АО "Чувашская энергосбытовая компания" (электроэнергия), руб</t>
  </si>
  <si>
    <t>Экономия расходов на коммун.услуги на содерж.общего имущества дома, руб</t>
  </si>
  <si>
    <t>тыс.руб.</t>
  </si>
  <si>
    <t>МУП "Теплосеть"(отопление),руб</t>
  </si>
  <si>
    <t>МУП"Теплосеть" (горячее водоснабж.),руб</t>
  </si>
  <si>
    <t>ООО МВК "Экоцентр" (обращение с ТКО), руб</t>
  </si>
  <si>
    <t xml:space="preserve">4.Обеспечение устранения аварий в соответствии с установленными предельными сроками на внутридомовых инженерных системах в доме. </t>
  </si>
  <si>
    <t>5. Обслуживание спецсчета</t>
  </si>
  <si>
    <t>6.Работы по ремонту общедомового имущества всего, в т.ч.</t>
  </si>
  <si>
    <t>7. Расходы на коммун.услуги в целях содержания общего имущества дома</t>
  </si>
  <si>
    <t xml:space="preserve">3.Работы по содержанию помещений, входящих в состав общего имущества в многоквартирном доме, земельного участка, придомовой территории, работы по обеспечению требований пожарной безопасности. </t>
  </si>
  <si>
    <t>август</t>
  </si>
  <si>
    <t>в теч.года</t>
  </si>
  <si>
    <t>ноябрь</t>
  </si>
  <si>
    <t>декабрь</t>
  </si>
  <si>
    <t>Отчет по предоставлению коммунальных услуг по жилым помещениям за 2020 г</t>
  </si>
  <si>
    <t>Остаток средств на 01/01/2020 г (+ есть средства, -задолженность)</t>
  </si>
  <si>
    <t>февраль</t>
  </si>
  <si>
    <t>работы на общедомовой системе ГВС п.4</t>
  </si>
  <si>
    <t>*дератизация,дезинсекция мест общего пользования</t>
  </si>
  <si>
    <t>июнь</t>
  </si>
  <si>
    <t>ремонт и восстановление кровли балконных козырьков кв.18</t>
  </si>
  <si>
    <t>ремонт мягкой кровли кв. 87,88</t>
  </si>
  <si>
    <t>бестраншейная замена канализационных труб</t>
  </si>
  <si>
    <t>восстановление тротуара после замены канализационной трубы</t>
  </si>
  <si>
    <t>установка новых информдосок п.1-3</t>
  </si>
  <si>
    <t>Получено средств от сдачи металлолома</t>
  </si>
  <si>
    <t>Начислено взносов на капит.ремонт по состоянию на 01.01.2021г</t>
  </si>
  <si>
    <t>Поступило взносов на капит.ремонт по состоянию на 01.01.2021г</t>
  </si>
  <si>
    <t>Остаток средств на спецсчете на 01.01.2021 г</t>
  </si>
  <si>
    <t>восстановительные работы после капремонта в неж.помещениях</t>
  </si>
  <si>
    <t>изготовление и установка металлической крышки над вентшахтой п.3</t>
  </si>
  <si>
    <t>нояб,дек</t>
  </si>
  <si>
    <t>замена светильников п.1-4 -78 шт</t>
  </si>
  <si>
    <t>дезинфекция заключительная (коронавирус) по предписанию Роспотребнадзора</t>
  </si>
  <si>
    <t>Израсходовано на капремонт со спецсчета в 2020 г (Капит.ремонт системы теплоснабжения с заменой узлов управления и регулирования теплоэнергии)</t>
  </si>
  <si>
    <t>работы на общедомовой системе канализации в неж.помещении, кв.29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</si>
</sst>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_-* #,##0_р_._-;\-* #,##0_р_._-;_-* &quot;-&quot;??_р_._-;_-@_-"/>
    <numFmt numFmtId="166" formatCode="_-* #,##0.0_р_._-;\-* #,##0.0_р_._-;_-* &quot;-&quot;??_р_._-;_-@_-"/>
  </numFmts>
  <fonts count="1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i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b/>
      <i/>
      <sz val="12"/>
      <color theme="1"/>
      <name val="Times New Roman"/>
      <family val="1"/>
      <charset val="204"/>
    </font>
    <font>
      <i/>
      <sz val="12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i/>
      <sz val="12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34">
    <xf numFmtId="0" fontId="0" fillId="0" borderId="0" xfId="0"/>
    <xf numFmtId="0" fontId="0" fillId="0" borderId="0" xfId="0"/>
    <xf numFmtId="0" fontId="5" fillId="0" borderId="0" xfId="0" applyFont="1"/>
    <xf numFmtId="0" fontId="4" fillId="0" borderId="0" xfId="0" applyFont="1" applyFill="1"/>
    <xf numFmtId="0" fontId="4" fillId="0" borderId="0" xfId="0" applyFont="1" applyFill="1" applyAlignment="1">
      <alignment vertical="top"/>
    </xf>
    <xf numFmtId="0" fontId="3" fillId="0" borderId="6" xfId="0" applyFont="1" applyFill="1" applyBorder="1" applyAlignment="1">
      <alignment horizontal="center" vertical="top" wrapText="1"/>
    </xf>
    <xf numFmtId="0" fontId="3" fillId="0" borderId="8" xfId="0" applyFont="1" applyFill="1" applyBorder="1" applyAlignment="1">
      <alignment horizontal="center" vertical="top" wrapText="1"/>
    </xf>
    <xf numFmtId="0" fontId="3" fillId="0" borderId="7" xfId="0" applyFont="1" applyFill="1" applyBorder="1" applyAlignment="1">
      <alignment horizontal="center" vertical="top" wrapText="1"/>
    </xf>
    <xf numFmtId="0" fontId="5" fillId="0" borderId="0" xfId="0" applyFont="1" applyFill="1"/>
    <xf numFmtId="0" fontId="4" fillId="0" borderId="0" xfId="0" applyFont="1" applyFill="1" applyAlignment="1">
      <alignment vertical="top" wrapText="1"/>
    </xf>
    <xf numFmtId="0" fontId="3" fillId="0" borderId="0" xfId="0" applyFont="1" applyFill="1" applyAlignment="1">
      <alignment horizontal="center" vertical="top"/>
    </xf>
    <xf numFmtId="0" fontId="4" fillId="0" borderId="2" xfId="0" applyFont="1" applyFill="1" applyBorder="1" applyAlignment="1">
      <alignment vertical="top" wrapText="1"/>
    </xf>
    <xf numFmtId="2" fontId="4" fillId="0" borderId="1" xfId="0" applyNumberFormat="1" applyFont="1" applyFill="1" applyBorder="1" applyAlignment="1">
      <alignment vertical="top" wrapText="1"/>
    </xf>
    <xf numFmtId="1" fontId="4" fillId="0" borderId="1" xfId="0" applyNumberFormat="1" applyFont="1" applyFill="1" applyBorder="1" applyAlignment="1">
      <alignment vertical="top" wrapText="1"/>
    </xf>
    <xf numFmtId="0" fontId="6" fillId="0" borderId="2" xfId="0" applyFont="1" applyFill="1" applyBorder="1" applyAlignment="1">
      <alignment vertical="top" wrapText="1"/>
    </xf>
    <xf numFmtId="2" fontId="4" fillId="0" borderId="11" xfId="0" applyNumberFormat="1" applyFont="1" applyFill="1" applyBorder="1" applyAlignment="1">
      <alignment vertical="top" wrapText="1"/>
    </xf>
    <xf numFmtId="0" fontId="8" fillId="0" borderId="0" xfId="0" applyFont="1" applyFill="1"/>
    <xf numFmtId="0" fontId="4" fillId="0" borderId="0" xfId="0" applyFont="1" applyFill="1" applyBorder="1" applyAlignment="1">
      <alignment vertical="top" wrapText="1"/>
    </xf>
    <xf numFmtId="0" fontId="8" fillId="0" borderId="0" xfId="0" applyFont="1" applyFill="1" applyAlignment="1">
      <alignment horizontal="center" vertical="top"/>
    </xf>
    <xf numFmtId="1" fontId="3" fillId="0" borderId="0" xfId="0" applyNumberFormat="1" applyFont="1" applyFill="1"/>
    <xf numFmtId="0" fontId="0" fillId="0" borderId="0" xfId="0" applyFill="1"/>
    <xf numFmtId="0" fontId="2" fillId="0" borderId="0" xfId="0" applyFont="1" applyFill="1" applyAlignment="1">
      <alignment horizontal="center" vertical="top"/>
    </xf>
    <xf numFmtId="0" fontId="2" fillId="0" borderId="0" xfId="0" applyFont="1" applyFill="1"/>
    <xf numFmtId="0" fontId="4" fillId="0" borderId="2" xfId="0" applyNumberFormat="1" applyFont="1" applyFill="1" applyBorder="1" applyAlignment="1">
      <alignment vertical="top" wrapText="1"/>
    </xf>
    <xf numFmtId="0" fontId="3" fillId="0" borderId="0" xfId="0" applyFont="1" applyFill="1" applyBorder="1"/>
    <xf numFmtId="0" fontId="2" fillId="0" borderId="0" xfId="0" applyFont="1" applyFill="1" applyBorder="1"/>
    <xf numFmtId="0" fontId="4" fillId="0" borderId="1" xfId="0" applyFont="1" applyFill="1" applyBorder="1" applyAlignment="1">
      <alignment vertical="top" wrapText="1"/>
    </xf>
    <xf numFmtId="0" fontId="6" fillId="0" borderId="1" xfId="0" applyFont="1" applyFill="1" applyBorder="1" applyAlignment="1">
      <alignment vertical="top" wrapText="1"/>
    </xf>
    <xf numFmtId="0" fontId="4" fillId="0" borderId="10" xfId="0" applyFont="1" applyFill="1" applyBorder="1" applyAlignment="1">
      <alignment vertical="top" wrapText="1"/>
    </xf>
    <xf numFmtId="0" fontId="4" fillId="0" borderId="11" xfId="0" applyFont="1" applyFill="1" applyBorder="1" applyAlignment="1">
      <alignment vertical="top" wrapText="1"/>
    </xf>
    <xf numFmtId="0" fontId="4" fillId="0" borderId="11" xfId="0" applyFont="1" applyFill="1" applyBorder="1" applyAlignment="1">
      <alignment horizontal="center" vertical="top" wrapText="1"/>
    </xf>
    <xf numFmtId="0" fontId="6" fillId="0" borderId="17" xfId="0" applyFont="1" applyFill="1" applyBorder="1" applyAlignment="1">
      <alignment vertical="top" wrapText="1"/>
    </xf>
    <xf numFmtId="0" fontId="3" fillId="0" borderId="13" xfId="0" applyFont="1" applyFill="1" applyBorder="1" applyAlignment="1">
      <alignment vertical="top" wrapText="1"/>
    </xf>
    <xf numFmtId="0" fontId="3" fillId="0" borderId="0" xfId="0" applyFont="1" applyFill="1" applyBorder="1" applyAlignment="1">
      <alignment vertical="top" wrapText="1"/>
    </xf>
    <xf numFmtId="0" fontId="9" fillId="2" borderId="11" xfId="0" applyFont="1" applyFill="1" applyBorder="1" applyAlignment="1">
      <alignment vertical="top" wrapText="1"/>
    </xf>
    <xf numFmtId="0" fontId="3" fillId="0" borderId="0" xfId="0" applyFont="1" applyFill="1" applyBorder="1" applyAlignment="1">
      <alignment wrapText="1"/>
    </xf>
    <xf numFmtId="0" fontId="4" fillId="0" borderId="2" xfId="0" applyNumberFormat="1" applyFont="1" applyFill="1" applyBorder="1" applyAlignment="1">
      <alignment horizontal="center" vertical="top" wrapText="1"/>
    </xf>
    <xf numFmtId="0" fontId="3" fillId="0" borderId="0" xfId="0" applyFont="1" applyFill="1" applyAlignment="1">
      <alignment horizontal="left" vertical="top" wrapText="1"/>
    </xf>
    <xf numFmtId="0" fontId="4" fillId="0" borderId="0" xfId="0" applyFont="1" applyFill="1" applyAlignment="1">
      <alignment horizontal="center" vertical="top" wrapText="1"/>
    </xf>
    <xf numFmtId="0" fontId="3" fillId="0" borderId="0" xfId="0" applyFont="1" applyFill="1" applyAlignment="1">
      <alignment vertical="top" wrapText="1"/>
    </xf>
    <xf numFmtId="1" fontId="4" fillId="0" borderId="0" xfId="0" applyNumberFormat="1" applyFont="1" applyFill="1" applyAlignment="1">
      <alignment vertical="top" wrapText="1"/>
    </xf>
    <xf numFmtId="0" fontId="3" fillId="0" borderId="0" xfId="0" applyFont="1" applyFill="1" applyAlignment="1">
      <alignment vertical="top"/>
    </xf>
    <xf numFmtId="0" fontId="6" fillId="0" borderId="16" xfId="0" applyFont="1" applyFill="1" applyBorder="1" applyAlignment="1">
      <alignment vertical="top" wrapText="1"/>
    </xf>
    <xf numFmtId="0" fontId="6" fillId="0" borderId="0" xfId="0" applyFont="1" applyFill="1" applyAlignment="1">
      <alignment vertical="top"/>
    </xf>
    <xf numFmtId="1" fontId="6" fillId="0" borderId="0" xfId="0" applyNumberFormat="1" applyFont="1" applyFill="1" applyAlignment="1">
      <alignment vertical="top"/>
    </xf>
    <xf numFmtId="0" fontId="9" fillId="0" borderId="0" xfId="0" applyFont="1" applyFill="1" applyAlignment="1">
      <alignment vertical="top"/>
    </xf>
    <xf numFmtId="0" fontId="9" fillId="2" borderId="10" xfId="0" applyFont="1" applyFill="1" applyBorder="1" applyAlignment="1">
      <alignment vertical="top" wrapText="1"/>
    </xf>
    <xf numFmtId="0" fontId="6" fillId="0" borderId="0" xfId="0" applyFont="1" applyFill="1" applyBorder="1" applyAlignment="1">
      <alignment vertical="top" wrapText="1"/>
    </xf>
    <xf numFmtId="0" fontId="4" fillId="0" borderId="0" xfId="0" applyFont="1" applyFill="1" applyBorder="1" applyAlignment="1">
      <alignment vertical="top"/>
    </xf>
    <xf numFmtId="1" fontId="4" fillId="0" borderId="0" xfId="0" applyNumberFormat="1" applyFont="1" applyFill="1" applyAlignment="1">
      <alignment vertical="top"/>
    </xf>
    <xf numFmtId="0" fontId="0" fillId="0" borderId="0" xfId="0" applyFont="1" applyFill="1"/>
    <xf numFmtId="0" fontId="3" fillId="2" borderId="20" xfId="0" applyFont="1" applyFill="1" applyBorder="1" applyAlignment="1">
      <alignment horizontal="center" vertical="top" wrapText="1"/>
    </xf>
    <xf numFmtId="0" fontId="3" fillId="2" borderId="21" xfId="0" applyFont="1" applyFill="1" applyBorder="1" applyAlignment="1">
      <alignment horizontal="center" vertical="top" wrapText="1"/>
    </xf>
    <xf numFmtId="2" fontId="3" fillId="0" borderId="0" xfId="0" applyNumberFormat="1" applyFont="1" applyFill="1" applyBorder="1" applyAlignment="1">
      <alignment vertical="top" wrapText="1"/>
    </xf>
    <xf numFmtId="1" fontId="3" fillId="0" borderId="0" xfId="0" applyNumberFormat="1" applyFont="1" applyFill="1" applyBorder="1" applyAlignment="1">
      <alignment vertical="top"/>
    </xf>
    <xf numFmtId="0" fontId="6" fillId="0" borderId="10" xfId="0" applyFont="1" applyFill="1" applyBorder="1" applyAlignment="1">
      <alignment vertical="top" wrapText="1"/>
    </xf>
    <xf numFmtId="0" fontId="6" fillId="0" borderId="11" xfId="0" applyFont="1" applyFill="1" applyBorder="1" applyAlignment="1">
      <alignment vertical="top" wrapText="1"/>
    </xf>
    <xf numFmtId="0" fontId="6" fillId="0" borderId="17" xfId="0" applyFont="1" applyFill="1" applyBorder="1" applyAlignment="1">
      <alignment horizontal="center" vertical="top" wrapText="1"/>
    </xf>
    <xf numFmtId="0" fontId="10" fillId="0" borderId="0" xfId="0" applyFont="1" applyFill="1"/>
    <xf numFmtId="0" fontId="11" fillId="0" borderId="0" xfId="0" applyFont="1" applyFill="1"/>
    <xf numFmtId="0" fontId="6" fillId="0" borderId="1" xfId="0" applyFont="1" applyFill="1" applyBorder="1" applyAlignment="1">
      <alignment horizontal="center" vertical="top" wrapText="1"/>
    </xf>
    <xf numFmtId="0" fontId="12" fillId="0" borderId="0" xfId="0" applyFont="1" applyFill="1"/>
    <xf numFmtId="0" fontId="13" fillId="0" borderId="0" xfId="0" applyFont="1" applyFill="1"/>
    <xf numFmtId="0" fontId="6" fillId="2" borderId="11" xfId="0" applyFont="1" applyFill="1" applyBorder="1" applyAlignment="1">
      <alignment horizontal="center" vertical="top" wrapText="1"/>
    </xf>
    <xf numFmtId="0" fontId="6" fillId="0" borderId="0" xfId="0" applyFont="1" applyFill="1" applyBorder="1" applyAlignment="1">
      <alignment wrapText="1"/>
    </xf>
    <xf numFmtId="0" fontId="6" fillId="0" borderId="0" xfId="0" applyFont="1" applyFill="1" applyBorder="1"/>
    <xf numFmtId="0" fontId="11" fillId="0" borderId="0" xfId="0" applyFont="1" applyFill="1" applyBorder="1"/>
    <xf numFmtId="165" fontId="4" fillId="0" borderId="1" xfId="1" applyNumberFormat="1" applyFont="1" applyFill="1" applyBorder="1" applyAlignment="1">
      <alignment vertical="top"/>
    </xf>
    <xf numFmtId="165" fontId="4" fillId="0" borderId="3" xfId="1" applyNumberFormat="1" applyFont="1" applyFill="1" applyBorder="1" applyAlignment="1">
      <alignment vertical="top"/>
    </xf>
    <xf numFmtId="165" fontId="6" fillId="0" borderId="18" xfId="1" applyNumberFormat="1" applyFont="1" applyFill="1" applyBorder="1" applyAlignment="1">
      <alignment vertical="top" wrapText="1"/>
    </xf>
    <xf numFmtId="165" fontId="6" fillId="0" borderId="3" xfId="1" applyNumberFormat="1" applyFont="1" applyFill="1" applyBorder="1" applyAlignment="1">
      <alignment vertical="top" wrapText="1"/>
    </xf>
    <xf numFmtId="165" fontId="6" fillId="0" borderId="11" xfId="1" applyNumberFormat="1" applyFont="1" applyFill="1" applyBorder="1" applyAlignment="1">
      <alignment vertical="top" wrapText="1"/>
    </xf>
    <xf numFmtId="165" fontId="6" fillId="0" borderId="12" xfId="1" applyNumberFormat="1" applyFont="1" applyFill="1" applyBorder="1" applyAlignment="1">
      <alignment vertical="top" wrapText="1"/>
    </xf>
    <xf numFmtId="165" fontId="9" fillId="2" borderId="11" xfId="1" applyNumberFormat="1" applyFont="1" applyFill="1" applyBorder="1" applyAlignment="1">
      <alignment vertical="top" wrapText="1"/>
    </xf>
    <xf numFmtId="165" fontId="9" fillId="2" borderId="12" xfId="1" applyNumberFormat="1" applyFont="1" applyFill="1" applyBorder="1" applyAlignment="1">
      <alignment vertical="top" wrapText="1"/>
    </xf>
    <xf numFmtId="165" fontId="4" fillId="0" borderId="3" xfId="1" applyNumberFormat="1" applyFont="1" applyFill="1" applyBorder="1" applyAlignment="1">
      <alignment vertical="top" wrapText="1"/>
    </xf>
    <xf numFmtId="165" fontId="4" fillId="0" borderId="12" xfId="1" applyNumberFormat="1" applyFont="1" applyFill="1" applyBorder="1" applyAlignment="1">
      <alignment vertical="top" wrapText="1"/>
    </xf>
    <xf numFmtId="165" fontId="3" fillId="0" borderId="14" xfId="1" applyNumberFormat="1" applyFont="1" applyFill="1" applyBorder="1" applyAlignment="1">
      <alignment vertical="top"/>
    </xf>
    <xf numFmtId="165" fontId="3" fillId="0" borderId="15" xfId="1" applyNumberFormat="1" applyFont="1" applyFill="1" applyBorder="1" applyAlignment="1">
      <alignment vertical="top"/>
    </xf>
    <xf numFmtId="0" fontId="4" fillId="0" borderId="3" xfId="0" applyFont="1" applyFill="1" applyBorder="1" applyAlignment="1">
      <alignment horizontal="center" vertical="top" wrapText="1"/>
    </xf>
    <xf numFmtId="0" fontId="6" fillId="0" borderId="0" xfId="0" applyFont="1" applyFill="1" applyAlignment="1">
      <alignment vertical="top" wrapText="1"/>
    </xf>
    <xf numFmtId="0" fontId="4" fillId="0" borderId="0" xfId="0" applyFont="1" applyFill="1" applyAlignment="1">
      <alignment wrapText="1"/>
    </xf>
    <xf numFmtId="0" fontId="4" fillId="0" borderId="1" xfId="0" applyFont="1" applyFill="1" applyBorder="1" applyAlignment="1">
      <alignment horizontal="left" vertical="top" wrapText="1"/>
    </xf>
    <xf numFmtId="0" fontId="14" fillId="0" borderId="0" xfId="0" applyFont="1" applyFill="1" applyAlignment="1">
      <alignment wrapText="1"/>
    </xf>
    <xf numFmtId="0" fontId="3" fillId="2" borderId="13" xfId="0" applyFont="1" applyFill="1" applyBorder="1" applyAlignment="1">
      <alignment vertical="top" wrapText="1"/>
    </xf>
    <xf numFmtId="1" fontId="4" fillId="2" borderId="14" xfId="0" applyNumberFormat="1" applyFont="1" applyFill="1" applyBorder="1" applyAlignment="1">
      <alignment vertical="top" wrapText="1"/>
    </xf>
    <xf numFmtId="1" fontId="4" fillId="2" borderId="14" xfId="0" applyNumberFormat="1" applyFont="1" applyFill="1" applyBorder="1" applyAlignment="1">
      <alignment horizontal="center" vertical="top" wrapText="1"/>
    </xf>
    <xf numFmtId="2" fontId="3" fillId="2" borderId="14" xfId="0" applyNumberFormat="1" applyFont="1" applyFill="1" applyBorder="1" applyAlignment="1">
      <alignment vertical="top" wrapText="1"/>
    </xf>
    <xf numFmtId="165" fontId="3" fillId="2" borderId="15" xfId="1" applyNumberFormat="1" applyFont="1" applyFill="1" applyBorder="1" applyAlignment="1">
      <alignment vertical="top" wrapText="1"/>
    </xf>
    <xf numFmtId="0" fontId="6" fillId="0" borderId="22" xfId="0" applyFont="1" applyFill="1" applyBorder="1" applyAlignment="1">
      <alignment vertical="top" wrapText="1"/>
    </xf>
    <xf numFmtId="165" fontId="6" fillId="0" borderId="23" xfId="1" applyNumberFormat="1" applyFont="1" applyFill="1" applyBorder="1" applyAlignment="1">
      <alignment vertical="top"/>
    </xf>
    <xf numFmtId="165" fontId="6" fillId="0" borderId="24" xfId="1" applyNumberFormat="1" applyFont="1" applyFill="1" applyBorder="1" applyAlignment="1">
      <alignment vertical="top"/>
    </xf>
    <xf numFmtId="166" fontId="9" fillId="0" borderId="0" xfId="1" applyNumberFormat="1" applyFont="1" applyFill="1" applyAlignment="1">
      <alignment vertical="top" wrapText="1"/>
    </xf>
    <xf numFmtId="0" fontId="9" fillId="2" borderId="0" xfId="0" applyFont="1" applyFill="1" applyAlignment="1">
      <alignment vertical="top" wrapText="1"/>
    </xf>
    <xf numFmtId="0" fontId="11" fillId="2" borderId="0" xfId="0" applyFont="1" applyFill="1" applyAlignment="1"/>
    <xf numFmtId="0" fontId="6" fillId="2" borderId="0" xfId="0" applyFont="1" applyFill="1" applyAlignment="1">
      <alignment vertical="top" wrapText="1"/>
    </xf>
    <xf numFmtId="166" fontId="9" fillId="2" borderId="0" xfId="1" applyNumberFormat="1" applyFont="1" applyFill="1" applyAlignment="1">
      <alignment vertical="top" wrapText="1"/>
    </xf>
    <xf numFmtId="0" fontId="4" fillId="0" borderId="1" xfId="0" applyFont="1" applyFill="1" applyBorder="1" applyAlignment="1">
      <alignment horizontal="center" vertical="top" wrapText="1"/>
    </xf>
    <xf numFmtId="165" fontId="4" fillId="0" borderId="3" xfId="1" applyNumberFormat="1" applyFont="1" applyFill="1" applyBorder="1" applyAlignment="1">
      <alignment horizontal="left" vertical="top" wrapText="1"/>
    </xf>
    <xf numFmtId="0" fontId="7" fillId="2" borderId="6" xfId="0" applyFont="1" applyFill="1" applyBorder="1" applyAlignment="1">
      <alignment vertical="top" wrapText="1"/>
    </xf>
    <xf numFmtId="0" fontId="4" fillId="2" borderId="7" xfId="0" applyFont="1" applyFill="1" applyBorder="1" applyAlignment="1">
      <alignment vertical="top" wrapText="1"/>
    </xf>
    <xf numFmtId="2" fontId="3" fillId="2" borderId="7" xfId="0" applyNumberFormat="1" applyFont="1" applyFill="1" applyBorder="1" applyAlignment="1">
      <alignment vertical="top" wrapText="1"/>
    </xf>
    <xf numFmtId="165" fontId="3" fillId="2" borderId="8" xfId="1" applyNumberFormat="1" applyFont="1" applyFill="1" applyBorder="1" applyAlignment="1">
      <alignment vertical="top" wrapText="1"/>
    </xf>
    <xf numFmtId="0" fontId="4" fillId="0" borderId="9" xfId="0" applyNumberFormat="1" applyFont="1" applyFill="1" applyBorder="1" applyAlignment="1">
      <alignment vertical="top" wrapText="1"/>
    </xf>
    <xf numFmtId="165" fontId="4" fillId="0" borderId="4" xfId="1" applyNumberFormat="1" applyFont="1" applyFill="1" applyBorder="1" applyAlignment="1">
      <alignment vertical="top"/>
    </xf>
    <xf numFmtId="165" fontId="4" fillId="0" borderId="5" xfId="1" applyNumberFormat="1" applyFont="1" applyFill="1" applyBorder="1" applyAlignment="1">
      <alignment vertical="top"/>
    </xf>
    <xf numFmtId="0" fontId="4" fillId="0" borderId="1" xfId="0" applyFont="1" applyFill="1" applyBorder="1" applyAlignment="1">
      <alignment horizontal="center" vertical="top" wrapText="1"/>
    </xf>
    <xf numFmtId="0" fontId="4" fillId="0" borderId="0" xfId="0" applyFont="1" applyFill="1" applyBorder="1"/>
    <xf numFmtId="0" fontId="0" fillId="0" borderId="0" xfId="0" applyFill="1" applyBorder="1"/>
    <xf numFmtId="0" fontId="4" fillId="0" borderId="1" xfId="0" applyFont="1" applyFill="1" applyBorder="1" applyAlignment="1">
      <alignment horizontal="center" vertical="top" wrapText="1"/>
    </xf>
    <xf numFmtId="1" fontId="4" fillId="0" borderId="0" xfId="0" applyNumberFormat="1" applyFont="1" applyFill="1" applyBorder="1" applyAlignment="1">
      <alignment vertical="top" wrapText="1"/>
    </xf>
    <xf numFmtId="0" fontId="4" fillId="0" borderId="1" xfId="0" applyNumberFormat="1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left" vertical="top" wrapText="1"/>
    </xf>
    <xf numFmtId="0" fontId="6" fillId="0" borderId="0" xfId="0" applyFont="1" applyFill="1"/>
    <xf numFmtId="0" fontId="4" fillId="0" borderId="13" xfId="0" applyFont="1" applyFill="1" applyBorder="1" applyAlignment="1">
      <alignment vertical="top" wrapText="1"/>
    </xf>
    <xf numFmtId="0" fontId="4" fillId="0" borderId="14" xfId="0" applyFont="1" applyFill="1" applyBorder="1" applyAlignment="1">
      <alignment horizontal="center" vertical="top" wrapText="1"/>
    </xf>
    <xf numFmtId="2" fontId="4" fillId="0" borderId="14" xfId="0" applyNumberFormat="1" applyFont="1" applyFill="1" applyBorder="1" applyAlignment="1">
      <alignment vertical="top" wrapText="1"/>
    </xf>
    <xf numFmtId="1" fontId="3" fillId="0" borderId="0" xfId="0" applyNumberFormat="1" applyFont="1" applyFill="1" applyAlignment="1">
      <alignment vertical="top"/>
    </xf>
    <xf numFmtId="165" fontId="6" fillId="0" borderId="17" xfId="1" applyNumberFormat="1" applyFont="1" applyFill="1" applyBorder="1" applyAlignment="1">
      <alignment vertical="top" wrapText="1"/>
    </xf>
    <xf numFmtId="165" fontId="6" fillId="0" borderId="1" xfId="1" applyNumberFormat="1" applyFont="1" applyFill="1" applyBorder="1" applyAlignment="1">
      <alignment vertical="top" wrapText="1"/>
    </xf>
    <xf numFmtId="165" fontId="4" fillId="0" borderId="15" xfId="1" applyNumberFormat="1" applyFont="1" applyFill="1" applyBorder="1" applyAlignment="1">
      <alignment vertical="top" wrapText="1"/>
    </xf>
    <xf numFmtId="165" fontId="3" fillId="0" borderId="0" xfId="1" applyNumberFormat="1" applyFont="1" applyFill="1" applyAlignment="1">
      <alignment horizontal="right" vertical="top" wrapText="1"/>
    </xf>
    <xf numFmtId="0" fontId="9" fillId="0" borderId="0" xfId="0" applyFont="1" applyFill="1" applyAlignment="1">
      <alignment vertical="top" wrapText="1"/>
    </xf>
    <xf numFmtId="0" fontId="11" fillId="0" borderId="0" xfId="0" applyFont="1" applyAlignment="1"/>
    <xf numFmtId="0" fontId="4" fillId="0" borderId="1" xfId="0" applyNumberFormat="1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/>
    </xf>
    <xf numFmtId="0" fontId="3" fillId="0" borderId="6" xfId="0" applyNumberFormat="1" applyFont="1" applyFill="1" applyBorder="1" applyAlignment="1">
      <alignment horizontal="center" vertical="top" wrapText="1"/>
    </xf>
    <xf numFmtId="0" fontId="4" fillId="0" borderId="7" xfId="0" applyFont="1" applyFill="1" applyBorder="1" applyAlignment="1">
      <alignment horizontal="center" vertical="top" wrapText="1"/>
    </xf>
    <xf numFmtId="0" fontId="4" fillId="0" borderId="8" xfId="0" applyFont="1" applyFill="1" applyBorder="1" applyAlignment="1">
      <alignment horizontal="center" vertical="top" wrapText="1"/>
    </xf>
    <xf numFmtId="0" fontId="3" fillId="2" borderId="19" xfId="0" applyFont="1" applyFill="1" applyBorder="1" applyAlignment="1">
      <alignment horizontal="center" vertical="top" wrapText="1"/>
    </xf>
    <xf numFmtId="0" fontId="2" fillId="0" borderId="20" xfId="0" applyFont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0" fontId="0" fillId="0" borderId="3" xfId="0" applyFill="1" applyBorder="1" applyAlignment="1">
      <alignment horizontal="center" vertical="top" wrapText="1"/>
    </xf>
    <xf numFmtId="0" fontId="0" fillId="0" borderId="0" xfId="0" applyAlignment="1"/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5"/>
  <sheetViews>
    <sheetView tabSelected="1" topLeftCell="A37" zoomScale="75" zoomScaleNormal="75" workbookViewId="0">
      <selection activeCell="A55" sqref="A55"/>
    </sheetView>
  </sheetViews>
  <sheetFormatPr defaultRowHeight="15.6" x14ac:dyDescent="0.3"/>
  <cols>
    <col min="1" max="1" width="80.77734375" style="9" customWidth="1"/>
    <col min="2" max="2" width="14.33203125" style="9" customWidth="1"/>
    <col min="3" max="3" width="13.5546875" style="9" customWidth="1"/>
    <col min="4" max="4" width="14" style="9" customWidth="1"/>
    <col min="5" max="5" width="14.44140625" style="9" customWidth="1"/>
    <col min="6" max="6" width="12.21875" style="4" bestFit="1" customWidth="1"/>
    <col min="7" max="7" width="9.109375" style="2"/>
  </cols>
  <sheetData>
    <row r="1" spans="1:10" s="20" customFormat="1" ht="31.2" x14ac:dyDescent="0.3">
      <c r="A1" s="37" t="s">
        <v>10</v>
      </c>
      <c r="B1" s="9"/>
      <c r="C1" s="9">
        <v>2020</v>
      </c>
      <c r="D1" s="38" t="s">
        <v>21</v>
      </c>
      <c r="E1" s="38">
        <v>12</v>
      </c>
      <c r="F1" s="4"/>
      <c r="G1" s="8"/>
    </row>
    <row r="2" spans="1:10" s="20" customFormat="1" x14ac:dyDescent="0.3">
      <c r="A2" s="39" t="s">
        <v>14</v>
      </c>
      <c r="B2" s="9"/>
      <c r="C2" s="9"/>
      <c r="D2" s="9"/>
      <c r="E2" s="9"/>
      <c r="F2" s="4"/>
      <c r="G2" s="8"/>
    </row>
    <row r="3" spans="1:10" s="20" customFormat="1" x14ac:dyDescent="0.3">
      <c r="A3" s="9" t="s">
        <v>23</v>
      </c>
      <c r="B3" s="9">
        <v>9289.5</v>
      </c>
      <c r="C3" s="9"/>
      <c r="D3" s="9"/>
      <c r="E3" s="40"/>
      <c r="F3" s="4"/>
      <c r="G3" s="8"/>
    </row>
    <row r="4" spans="1:10" s="20" customFormat="1" x14ac:dyDescent="0.3">
      <c r="A4" s="9" t="s">
        <v>0</v>
      </c>
      <c r="B4" s="9">
        <v>17.68</v>
      </c>
      <c r="C4" s="9">
        <v>17.72</v>
      </c>
      <c r="D4" s="9"/>
      <c r="E4" s="9"/>
      <c r="F4" s="4"/>
      <c r="G4" s="8"/>
    </row>
    <row r="5" spans="1:10" s="20" customFormat="1" x14ac:dyDescent="0.3">
      <c r="A5" s="9" t="s">
        <v>20</v>
      </c>
      <c r="B5" s="121">
        <f>B3*B4*6+B3*C4*(E1-6)</f>
        <v>1973089.7999999998</v>
      </c>
      <c r="C5" s="40"/>
      <c r="D5" s="40"/>
      <c r="E5" s="9"/>
      <c r="F5" s="40"/>
      <c r="G5" s="9"/>
    </row>
    <row r="6" spans="1:10" s="20" customFormat="1" ht="16.2" thickBot="1" x14ac:dyDescent="0.35">
      <c r="A6" s="9" t="s">
        <v>1</v>
      </c>
      <c r="B6" s="9">
        <v>100</v>
      </c>
      <c r="C6" s="9"/>
      <c r="D6" s="9"/>
      <c r="E6" s="9"/>
      <c r="F6" s="40"/>
      <c r="G6" s="8"/>
    </row>
    <row r="7" spans="1:10" s="21" customFormat="1" ht="62.4" x14ac:dyDescent="0.3">
      <c r="A7" s="5" t="s">
        <v>2</v>
      </c>
      <c r="B7" s="7" t="s">
        <v>11</v>
      </c>
      <c r="C7" s="7" t="s">
        <v>17</v>
      </c>
      <c r="D7" s="7" t="s">
        <v>19</v>
      </c>
      <c r="E7" s="6" t="s">
        <v>18</v>
      </c>
      <c r="F7" s="10"/>
      <c r="G7" s="18"/>
    </row>
    <row r="8" spans="1:10" s="20" customFormat="1" x14ac:dyDescent="0.3">
      <c r="A8" s="11" t="s">
        <v>3</v>
      </c>
      <c r="B8" s="26" t="s">
        <v>12</v>
      </c>
      <c r="C8" s="97" t="s">
        <v>22</v>
      </c>
      <c r="D8" s="12">
        <v>1.06</v>
      </c>
      <c r="E8" s="75">
        <f>D8*B3*E1</f>
        <v>118162.44</v>
      </c>
      <c r="F8" s="4"/>
      <c r="G8" s="8"/>
    </row>
    <row r="9" spans="1:10" s="20" customFormat="1" ht="46.8" x14ac:dyDescent="0.3">
      <c r="A9" s="11" t="s">
        <v>4</v>
      </c>
      <c r="B9" s="26" t="s">
        <v>12</v>
      </c>
      <c r="C9" s="97" t="s">
        <v>22</v>
      </c>
      <c r="D9" s="12">
        <f>6.2+D10+D11+D12+D13+D14</f>
        <v>7.6758750919496928</v>
      </c>
      <c r="E9" s="75">
        <f>D9*E1*B3</f>
        <v>855660.50000000012</v>
      </c>
      <c r="F9" s="4"/>
      <c r="G9" s="8"/>
    </row>
    <row r="10" spans="1:10" s="20" customFormat="1" ht="16.05" customHeight="1" x14ac:dyDescent="0.3">
      <c r="A10" s="14" t="s">
        <v>5</v>
      </c>
      <c r="B10" s="26"/>
      <c r="C10" s="97" t="s">
        <v>22</v>
      </c>
      <c r="D10" s="12">
        <f>E10/E1/B3</f>
        <v>2.3413531406426609E-2</v>
      </c>
      <c r="E10" s="75">
        <v>2610</v>
      </c>
      <c r="F10" s="4"/>
      <c r="G10" s="8"/>
    </row>
    <row r="11" spans="1:10" s="20" customFormat="1" ht="16.05" customHeight="1" x14ac:dyDescent="0.3">
      <c r="A11" s="14" t="s">
        <v>6</v>
      </c>
      <c r="B11" s="26"/>
      <c r="C11" s="97" t="s">
        <v>22</v>
      </c>
      <c r="D11" s="12">
        <f>E11/E1/B3</f>
        <v>7.6627733821339514E-2</v>
      </c>
      <c r="E11" s="75">
        <v>8542</v>
      </c>
      <c r="F11" s="4"/>
      <c r="G11" s="8"/>
    </row>
    <row r="12" spans="1:10" s="20" customFormat="1" ht="16.05" customHeight="1" x14ac:dyDescent="0.3">
      <c r="A12" s="14" t="s">
        <v>33</v>
      </c>
      <c r="B12" s="26"/>
      <c r="C12" s="97" t="s">
        <v>26</v>
      </c>
      <c r="D12" s="12">
        <f>E12/E1/B3</f>
        <v>0</v>
      </c>
      <c r="E12" s="98"/>
      <c r="F12" s="4"/>
      <c r="G12" s="3"/>
    </row>
    <row r="13" spans="1:10" s="20" customFormat="1" ht="16.05" customHeight="1" x14ac:dyDescent="0.3">
      <c r="A13" s="14" t="s">
        <v>7</v>
      </c>
      <c r="B13" s="26"/>
      <c r="C13" s="97" t="s">
        <v>22</v>
      </c>
      <c r="D13" s="12">
        <f>E13/B3/E1</f>
        <v>1.3120996824371602</v>
      </c>
      <c r="E13" s="75">
        <v>146265</v>
      </c>
      <c r="F13" s="4"/>
      <c r="G13" s="8"/>
    </row>
    <row r="14" spans="1:10" s="108" customFormat="1" ht="16.05" customHeight="1" x14ac:dyDescent="0.3">
      <c r="A14" s="14" t="s">
        <v>60</v>
      </c>
      <c r="B14" s="82"/>
      <c r="C14" s="106" t="s">
        <v>22</v>
      </c>
      <c r="D14" s="12">
        <f>E14/B3/E1</f>
        <v>6.3734144284765967E-2</v>
      </c>
      <c r="E14" s="75">
        <f>0.05*E1*B3+1531</f>
        <v>7104.7000000000007</v>
      </c>
      <c r="F14" s="17"/>
      <c r="G14" s="17"/>
      <c r="H14" s="48"/>
      <c r="I14" s="107"/>
      <c r="J14" s="107"/>
    </row>
    <row r="15" spans="1:10" s="20" customFormat="1" ht="46.8" x14ac:dyDescent="0.3">
      <c r="A15" s="11" t="s">
        <v>51</v>
      </c>
      <c r="B15" s="26" t="s">
        <v>12</v>
      </c>
      <c r="C15" s="97" t="s">
        <v>22</v>
      </c>
      <c r="D15" s="12">
        <f>E15/E1/B3</f>
        <v>5.864914150384843</v>
      </c>
      <c r="E15" s="75">
        <f>15092*3.61*E1</f>
        <v>653785.43999999994</v>
      </c>
      <c r="F15" s="4"/>
      <c r="G15" s="8"/>
    </row>
    <row r="16" spans="1:10" s="20" customFormat="1" ht="31.2" x14ac:dyDescent="0.3">
      <c r="A16" s="28" t="s">
        <v>47</v>
      </c>
      <c r="B16" s="29" t="s">
        <v>12</v>
      </c>
      <c r="C16" s="30" t="s">
        <v>22</v>
      </c>
      <c r="D16" s="15">
        <v>0.51</v>
      </c>
      <c r="E16" s="76">
        <f>D16*E1*B3</f>
        <v>56851.74</v>
      </c>
      <c r="F16" s="4"/>
      <c r="G16" s="8"/>
    </row>
    <row r="17" spans="1:10" s="20" customFormat="1" ht="16.05" customHeight="1" thickBot="1" x14ac:dyDescent="0.35">
      <c r="A17" s="28" t="s">
        <v>48</v>
      </c>
      <c r="B17" s="29" t="s">
        <v>12</v>
      </c>
      <c r="C17" s="30" t="s">
        <v>22</v>
      </c>
      <c r="D17" s="15">
        <v>0.2</v>
      </c>
      <c r="E17" s="76">
        <f>D17*E1*B3</f>
        <v>22294.800000000003</v>
      </c>
      <c r="F17" s="9"/>
      <c r="G17" s="81"/>
      <c r="H17" s="83"/>
      <c r="I17" s="83"/>
      <c r="J17" s="83"/>
    </row>
    <row r="18" spans="1:10" s="20" customFormat="1" ht="16.05" customHeight="1" x14ac:dyDescent="0.3">
      <c r="A18" s="99" t="s">
        <v>49</v>
      </c>
      <c r="B18" s="100"/>
      <c r="C18" s="100"/>
      <c r="D18" s="101">
        <f>E18/E1/B3</f>
        <v>1.5919831530222293</v>
      </c>
      <c r="E18" s="102">
        <f>E19+E29+E20+E21+E22+E23+E24+E25+E26+E27+E28</f>
        <v>177464.72999999998</v>
      </c>
      <c r="F18" s="4"/>
      <c r="G18" s="8"/>
    </row>
    <row r="19" spans="1:10" s="22" customFormat="1" ht="16.05" customHeight="1" x14ac:dyDescent="0.3">
      <c r="A19" s="11" t="s">
        <v>59</v>
      </c>
      <c r="B19" s="26" t="s">
        <v>58</v>
      </c>
      <c r="C19" s="109" t="s">
        <v>22</v>
      </c>
      <c r="D19" s="13"/>
      <c r="E19" s="75">
        <v>5864.87</v>
      </c>
      <c r="F19" s="41"/>
      <c r="G19" s="16"/>
    </row>
    <row r="20" spans="1:10" s="50" customFormat="1" ht="16.05" customHeight="1" x14ac:dyDescent="0.3">
      <c r="A20" s="11" t="s">
        <v>62</v>
      </c>
      <c r="B20" s="26" t="s">
        <v>61</v>
      </c>
      <c r="C20" s="109" t="s">
        <v>22</v>
      </c>
      <c r="D20" s="13"/>
      <c r="E20" s="75">
        <v>4550</v>
      </c>
      <c r="F20" s="4"/>
      <c r="G20" s="8"/>
    </row>
    <row r="21" spans="1:10" s="50" customFormat="1" ht="16.05" customHeight="1" x14ac:dyDescent="0.3">
      <c r="A21" s="11" t="s">
        <v>63</v>
      </c>
      <c r="B21" s="26" t="s">
        <v>34</v>
      </c>
      <c r="C21" s="109" t="s">
        <v>22</v>
      </c>
      <c r="D21" s="13"/>
      <c r="E21" s="75">
        <v>28176.1</v>
      </c>
      <c r="F21" s="4"/>
      <c r="G21" s="8"/>
    </row>
    <row r="22" spans="1:10" s="50" customFormat="1" ht="16.05" customHeight="1" x14ac:dyDescent="0.3">
      <c r="A22" s="11" t="s">
        <v>64</v>
      </c>
      <c r="B22" s="26" t="s">
        <v>52</v>
      </c>
      <c r="C22" s="109" t="s">
        <v>22</v>
      </c>
      <c r="D22" s="13"/>
      <c r="E22" s="75">
        <v>17480</v>
      </c>
      <c r="F22" s="4"/>
      <c r="G22" s="8"/>
    </row>
    <row r="23" spans="1:10" s="50" customFormat="1" ht="16.05" customHeight="1" x14ac:dyDescent="0.3">
      <c r="A23" s="11" t="s">
        <v>65</v>
      </c>
      <c r="B23" s="26" t="s">
        <v>16</v>
      </c>
      <c r="C23" s="109" t="s">
        <v>22</v>
      </c>
      <c r="D23" s="13"/>
      <c r="E23" s="75">
        <v>10878.06</v>
      </c>
      <c r="F23" s="4"/>
      <c r="G23" s="8"/>
    </row>
    <row r="24" spans="1:10" s="22" customFormat="1" ht="16.05" customHeight="1" x14ac:dyDescent="0.3">
      <c r="A24" s="28" t="s">
        <v>66</v>
      </c>
      <c r="B24" s="26" t="s">
        <v>16</v>
      </c>
      <c r="C24" s="109" t="s">
        <v>22</v>
      </c>
      <c r="D24" s="13"/>
      <c r="E24" s="75">
        <v>3713.4</v>
      </c>
      <c r="F24" s="41"/>
      <c r="G24" s="16"/>
    </row>
    <row r="25" spans="1:10" s="50" customFormat="1" ht="16.05" customHeight="1" x14ac:dyDescent="0.3">
      <c r="A25" s="11" t="s">
        <v>72</v>
      </c>
      <c r="B25" s="26" t="s">
        <v>16</v>
      </c>
      <c r="C25" s="109" t="s">
        <v>22</v>
      </c>
      <c r="D25" s="12"/>
      <c r="E25" s="75">
        <v>17321</v>
      </c>
      <c r="F25" s="4"/>
      <c r="G25" s="8"/>
    </row>
    <row r="26" spans="1:10" s="50" customFormat="1" ht="16.05" customHeight="1" x14ac:dyDescent="0.3">
      <c r="A26" s="11" t="s">
        <v>77</v>
      </c>
      <c r="B26" s="26" t="s">
        <v>73</v>
      </c>
      <c r="C26" s="109" t="s">
        <v>22</v>
      </c>
      <c r="D26" s="12"/>
      <c r="E26" s="75">
        <f>1098.86+2414.87</f>
        <v>3513.7299999999996</v>
      </c>
      <c r="F26" s="4"/>
      <c r="G26" s="8"/>
    </row>
    <row r="27" spans="1:10" s="50" customFormat="1" ht="16.05" customHeight="1" x14ac:dyDescent="0.3">
      <c r="A27" s="11" t="s">
        <v>71</v>
      </c>
      <c r="B27" s="26" t="s">
        <v>54</v>
      </c>
      <c r="C27" s="109" t="s">
        <v>22</v>
      </c>
      <c r="D27" s="12"/>
      <c r="E27" s="75">
        <v>7241.31</v>
      </c>
      <c r="F27" s="4"/>
      <c r="G27" s="8"/>
    </row>
    <row r="28" spans="1:10" s="50" customFormat="1" ht="16.05" customHeight="1" x14ac:dyDescent="0.3">
      <c r="A28" s="28" t="s">
        <v>74</v>
      </c>
      <c r="B28" s="29" t="s">
        <v>55</v>
      </c>
      <c r="C28" s="30" t="s">
        <v>22</v>
      </c>
      <c r="D28" s="15"/>
      <c r="E28" s="76">
        <v>61626.26</v>
      </c>
      <c r="F28" s="4"/>
      <c r="G28" s="8"/>
    </row>
    <row r="29" spans="1:10" s="22" customFormat="1" ht="16.05" customHeight="1" thickBot="1" x14ac:dyDescent="0.35">
      <c r="A29" s="112" t="s">
        <v>75</v>
      </c>
      <c r="B29" s="26" t="s">
        <v>53</v>
      </c>
      <c r="C29" s="109" t="s">
        <v>22</v>
      </c>
      <c r="D29" s="13"/>
      <c r="E29" s="75">
        <v>17100</v>
      </c>
      <c r="F29" s="41"/>
      <c r="G29" s="16"/>
    </row>
    <row r="30" spans="1:10" s="25" customFormat="1" ht="16.05" customHeight="1" thickBot="1" x14ac:dyDescent="0.35">
      <c r="A30" s="114" t="s">
        <v>50</v>
      </c>
      <c r="B30" s="115"/>
      <c r="C30" s="115" t="s">
        <v>22</v>
      </c>
      <c r="D30" s="116">
        <f>E30/E1/B3</f>
        <v>0.82233525306349464</v>
      </c>
      <c r="E30" s="120">
        <f>D49+D50</f>
        <v>91669</v>
      </c>
      <c r="F30" s="33"/>
      <c r="G30" s="35"/>
      <c r="H30" s="24"/>
      <c r="I30" s="24"/>
      <c r="J30" s="24"/>
    </row>
    <row r="31" spans="1:10" s="20" customFormat="1" ht="16.05" customHeight="1" thickBot="1" x14ac:dyDescent="0.35">
      <c r="A31" s="84" t="s">
        <v>8</v>
      </c>
      <c r="B31" s="85"/>
      <c r="C31" s="86" t="str">
        <f>C30</f>
        <v>руб</v>
      </c>
      <c r="D31" s="87">
        <f>D8+D9+D15+D16+D18+D30+D17</f>
        <v>17.725107648420259</v>
      </c>
      <c r="E31" s="88">
        <f>E8+E9+E15+E16+E18+E30+E17</f>
        <v>1975888.6500000001</v>
      </c>
      <c r="F31" s="117"/>
      <c r="G31" s="19"/>
    </row>
    <row r="32" spans="1:10" s="25" customFormat="1" ht="16.05" customHeight="1" thickBot="1" x14ac:dyDescent="0.35">
      <c r="A32" s="129" t="s">
        <v>27</v>
      </c>
      <c r="B32" s="130"/>
      <c r="C32" s="130"/>
      <c r="D32" s="51" t="s">
        <v>29</v>
      </c>
      <c r="E32" s="52" t="s">
        <v>30</v>
      </c>
      <c r="F32" s="53"/>
      <c r="G32" s="33"/>
      <c r="H32" s="54"/>
      <c r="I32" s="24"/>
      <c r="J32" s="24"/>
    </row>
    <row r="33" spans="1:10" s="59" customFormat="1" ht="16.05" customHeight="1" x14ac:dyDescent="0.3">
      <c r="A33" s="42" t="s">
        <v>57</v>
      </c>
      <c r="B33" s="31"/>
      <c r="C33" s="57" t="s">
        <v>26</v>
      </c>
      <c r="D33" s="118">
        <v>139740</v>
      </c>
      <c r="E33" s="69"/>
      <c r="F33" s="43"/>
      <c r="G33" s="58"/>
    </row>
    <row r="34" spans="1:10" s="59" customFormat="1" ht="16.05" customHeight="1" x14ac:dyDescent="0.3">
      <c r="A34" s="14" t="s">
        <v>13</v>
      </c>
      <c r="B34" s="27"/>
      <c r="C34" s="60" t="s">
        <v>26</v>
      </c>
      <c r="D34" s="119">
        <v>30964</v>
      </c>
      <c r="E34" s="70"/>
      <c r="F34" s="43"/>
      <c r="G34" s="58"/>
    </row>
    <row r="35" spans="1:10" s="59" customFormat="1" ht="16.05" customHeight="1" x14ac:dyDescent="0.3">
      <c r="A35" s="14" t="s">
        <v>35</v>
      </c>
      <c r="B35" s="27"/>
      <c r="C35" s="60" t="s">
        <v>26</v>
      </c>
      <c r="D35" s="119">
        <f>23864.17+18638.12+5417.28</f>
        <v>47919.569999999992</v>
      </c>
      <c r="E35" s="70"/>
      <c r="F35" s="44"/>
      <c r="G35" s="58"/>
    </row>
    <row r="36" spans="1:10" s="59" customFormat="1" ht="16.05" customHeight="1" x14ac:dyDescent="0.3">
      <c r="A36" s="14" t="s">
        <v>67</v>
      </c>
      <c r="B36" s="27"/>
      <c r="C36" s="60" t="str">
        <f>C35</f>
        <v>руб.</v>
      </c>
      <c r="D36" s="119">
        <v>17424</v>
      </c>
      <c r="E36" s="70"/>
      <c r="F36" s="43"/>
      <c r="G36" s="113"/>
    </row>
    <row r="37" spans="1:10" s="62" customFormat="1" ht="16.05" customHeight="1" x14ac:dyDescent="0.3">
      <c r="A37" s="14" t="s">
        <v>31</v>
      </c>
      <c r="B37" s="27"/>
      <c r="C37" s="60" t="s">
        <v>26</v>
      </c>
      <c r="D37" s="119">
        <f>B5</f>
        <v>1973089.7999999998</v>
      </c>
      <c r="E37" s="70"/>
      <c r="F37" s="45"/>
      <c r="G37" s="61"/>
    </row>
    <row r="38" spans="1:10" s="62" customFormat="1" ht="16.05" customHeight="1" x14ac:dyDescent="0.3">
      <c r="A38" s="55" t="str">
        <f>A31</f>
        <v>итого расходы</v>
      </c>
      <c r="B38" s="56"/>
      <c r="C38" s="60" t="s">
        <v>26</v>
      </c>
      <c r="D38" s="71"/>
      <c r="E38" s="72">
        <f>E31</f>
        <v>1975888.6500000001</v>
      </c>
      <c r="F38" s="45"/>
      <c r="G38" s="61"/>
    </row>
    <row r="39" spans="1:10" s="66" customFormat="1" ht="16.05" customHeight="1" thickBot="1" x14ac:dyDescent="0.35">
      <c r="A39" s="46" t="s">
        <v>15</v>
      </c>
      <c r="B39" s="34"/>
      <c r="C39" s="63" t="s">
        <v>26</v>
      </c>
      <c r="D39" s="73">
        <f>D33+D34+D35+D36+D37-E38</f>
        <v>233248.71999999951</v>
      </c>
      <c r="E39" s="74"/>
      <c r="F39" s="47"/>
      <c r="G39" s="64"/>
      <c r="H39" s="65"/>
      <c r="I39" s="65"/>
      <c r="J39" s="65"/>
    </row>
    <row r="40" spans="1:10" s="20" customFormat="1" ht="16.05" customHeight="1" x14ac:dyDescent="0.3">
      <c r="A40" s="126" t="s">
        <v>56</v>
      </c>
      <c r="B40" s="127"/>
      <c r="C40" s="127"/>
      <c r="D40" s="127"/>
      <c r="E40" s="128"/>
      <c r="F40" s="48"/>
      <c r="G40" s="4"/>
      <c r="H40" s="4"/>
      <c r="I40" s="3"/>
      <c r="J40" s="3"/>
    </row>
    <row r="41" spans="1:10" s="50" customFormat="1" x14ac:dyDescent="0.3">
      <c r="A41" s="36" t="s">
        <v>24</v>
      </c>
      <c r="B41" s="124" t="s">
        <v>36</v>
      </c>
      <c r="C41" s="124" t="s">
        <v>28</v>
      </c>
      <c r="D41" s="131"/>
      <c r="E41" s="132"/>
      <c r="F41" s="4"/>
      <c r="G41" s="4"/>
      <c r="H41" s="4"/>
      <c r="I41" s="3"/>
      <c r="J41" s="3"/>
    </row>
    <row r="42" spans="1:10" s="50" customFormat="1" ht="62.4" x14ac:dyDescent="0.3">
      <c r="A42" s="11"/>
      <c r="B42" s="125"/>
      <c r="C42" s="111" t="s">
        <v>37</v>
      </c>
      <c r="D42" s="111" t="s">
        <v>38</v>
      </c>
      <c r="E42" s="79" t="s">
        <v>32</v>
      </c>
      <c r="F42" s="4"/>
      <c r="G42" s="4"/>
      <c r="H42" s="4"/>
      <c r="I42" s="3"/>
      <c r="J42" s="3"/>
    </row>
    <row r="43" spans="1:10" s="20" customFormat="1" x14ac:dyDescent="0.3">
      <c r="A43" s="23" t="s">
        <v>44</v>
      </c>
      <c r="B43" s="67">
        <v>1998064</v>
      </c>
      <c r="C43" s="67">
        <v>1998065</v>
      </c>
      <c r="D43" s="67"/>
      <c r="E43" s="68"/>
      <c r="F43" s="49"/>
      <c r="G43" s="4"/>
      <c r="H43" s="4"/>
      <c r="I43" s="3"/>
      <c r="J43" s="3"/>
    </row>
    <row r="44" spans="1:10" s="20" customFormat="1" x14ac:dyDescent="0.3">
      <c r="A44" s="23" t="s">
        <v>45</v>
      </c>
      <c r="B44" s="67">
        <v>699721</v>
      </c>
      <c r="C44" s="67">
        <v>676167</v>
      </c>
      <c r="D44" s="67">
        <v>57124</v>
      </c>
      <c r="E44" s="68"/>
      <c r="F44" s="49"/>
      <c r="G44" s="4"/>
      <c r="H44" s="4"/>
      <c r="I44" s="3"/>
      <c r="J44" s="3"/>
    </row>
    <row r="45" spans="1:10" s="20" customFormat="1" x14ac:dyDescent="0.3">
      <c r="A45" s="23" t="s">
        <v>39</v>
      </c>
      <c r="B45" s="67">
        <v>173800</v>
      </c>
      <c r="C45" s="67">
        <v>169855</v>
      </c>
      <c r="D45" s="67">
        <v>6711</v>
      </c>
      <c r="E45" s="68"/>
      <c r="F45" s="49"/>
      <c r="G45" s="4"/>
      <c r="H45" s="4"/>
      <c r="I45" s="3"/>
      <c r="J45" s="3"/>
    </row>
    <row r="46" spans="1:10" s="20" customFormat="1" x14ac:dyDescent="0.3">
      <c r="A46" s="23" t="s">
        <v>40</v>
      </c>
      <c r="B46" s="67">
        <v>296368</v>
      </c>
      <c r="C46" s="67">
        <v>288538</v>
      </c>
      <c r="D46" s="67">
        <v>15534</v>
      </c>
      <c r="E46" s="68"/>
      <c r="F46" s="49"/>
      <c r="G46" s="4"/>
      <c r="H46" s="4"/>
      <c r="I46" s="3"/>
      <c r="J46" s="3"/>
    </row>
    <row r="47" spans="1:10" s="20" customFormat="1" x14ac:dyDescent="0.3">
      <c r="A47" s="23" t="s">
        <v>41</v>
      </c>
      <c r="B47" s="67">
        <v>618221</v>
      </c>
      <c r="C47" s="67">
        <v>561881</v>
      </c>
      <c r="D47" s="67">
        <v>99058</v>
      </c>
      <c r="E47" s="68"/>
      <c r="F47" s="49"/>
      <c r="G47" s="4"/>
      <c r="H47" s="4"/>
      <c r="I47" s="3"/>
      <c r="J47" s="3"/>
    </row>
    <row r="48" spans="1:10" s="20" customFormat="1" ht="16.2" thickBot="1" x14ac:dyDescent="0.35">
      <c r="A48" s="103" t="s">
        <v>46</v>
      </c>
      <c r="B48" s="104">
        <v>191980</v>
      </c>
      <c r="C48" s="104">
        <v>192011</v>
      </c>
      <c r="D48" s="104"/>
      <c r="E48" s="105"/>
      <c r="F48" s="49"/>
      <c r="G48" s="4"/>
      <c r="H48" s="4"/>
      <c r="I48" s="3"/>
      <c r="J48" s="3"/>
    </row>
    <row r="49" spans="1:8" s="20" customFormat="1" ht="16.2" thickBot="1" x14ac:dyDescent="0.35">
      <c r="A49" s="32" t="s">
        <v>25</v>
      </c>
      <c r="B49" s="77">
        <f>SUM(B43:B48)</f>
        <v>3978154</v>
      </c>
      <c r="C49" s="77">
        <f>SUM(C43:C48)</f>
        <v>3886517</v>
      </c>
      <c r="D49" s="77">
        <f>SUM(D43:D48)</f>
        <v>178427</v>
      </c>
      <c r="E49" s="78">
        <f>SUM(E43:E47)</f>
        <v>0</v>
      </c>
      <c r="F49" s="80"/>
    </row>
    <row r="50" spans="1:8" s="59" customFormat="1" ht="16.2" thickBot="1" x14ac:dyDescent="0.35">
      <c r="A50" s="89" t="s">
        <v>42</v>
      </c>
      <c r="B50" s="90"/>
      <c r="C50" s="90"/>
      <c r="D50" s="90">
        <f>B44+B45+B46+B47-C44-C45-C46-C47-D44-D45-D46-D47-E47</f>
        <v>-86758</v>
      </c>
      <c r="E50" s="91"/>
      <c r="F50" s="110"/>
    </row>
    <row r="51" spans="1:8" s="1" customFormat="1" ht="16.2" x14ac:dyDescent="0.3">
      <c r="A51" s="122" t="s">
        <v>68</v>
      </c>
      <c r="B51" s="123"/>
      <c r="C51" s="123"/>
      <c r="D51" s="80" t="s">
        <v>43</v>
      </c>
      <c r="E51" s="92">
        <v>4111.8</v>
      </c>
      <c r="F51" s="9"/>
      <c r="G51" s="20"/>
      <c r="H51" s="20"/>
    </row>
    <row r="52" spans="1:8" ht="16.2" x14ac:dyDescent="0.3">
      <c r="A52" s="122" t="s">
        <v>69</v>
      </c>
      <c r="B52" s="123"/>
      <c r="C52" s="123"/>
      <c r="D52" s="80" t="s">
        <v>43</v>
      </c>
      <c r="E52" s="92">
        <v>3479.21</v>
      </c>
    </row>
    <row r="53" spans="1:8" ht="31.2" customHeight="1" x14ac:dyDescent="0.3">
      <c r="A53" s="122" t="s">
        <v>76</v>
      </c>
      <c r="B53" s="133"/>
      <c r="C53" s="133"/>
      <c r="D53" s="80" t="s">
        <v>43</v>
      </c>
      <c r="E53" s="92">
        <v>3019.94</v>
      </c>
    </row>
    <row r="54" spans="1:8" ht="16.2" x14ac:dyDescent="0.3">
      <c r="A54" s="93" t="s">
        <v>70</v>
      </c>
      <c r="B54" s="94"/>
      <c r="C54" s="94"/>
      <c r="D54" s="95" t="s">
        <v>43</v>
      </c>
      <c r="E54" s="96">
        <f>E52-E53</f>
        <v>459.27</v>
      </c>
    </row>
    <row r="55" spans="1:8" x14ac:dyDescent="0.3">
      <c r="A55" s="17" t="s">
        <v>9</v>
      </c>
    </row>
  </sheetData>
  <mergeCells count="7">
    <mergeCell ref="A53:C53"/>
    <mergeCell ref="A52:C52"/>
    <mergeCell ref="B41:B42"/>
    <mergeCell ref="A40:E40"/>
    <mergeCell ref="A32:C32"/>
    <mergeCell ref="C41:E41"/>
    <mergeCell ref="A51:C51"/>
  </mergeCells>
  <pageMargins left="0.51181102362204722" right="0.31496062992125984" top="0.35433070866141736" bottom="0.35433070866141736" header="0.31496062992125984" footer="0.31496062992125984"/>
  <pageSetup paperSize="9" scale="6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Лист3</vt:lpstr>
    </vt:vector>
  </TitlesOfParts>
  <Company>Krokoz™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Oksana</cp:lastModifiedBy>
  <cp:lastPrinted>2021-02-25T07:44:49Z</cp:lastPrinted>
  <dcterms:created xsi:type="dcterms:W3CDTF">2016-04-22T06:39:22Z</dcterms:created>
  <dcterms:modified xsi:type="dcterms:W3CDTF">2021-03-16T05:53:08Z</dcterms:modified>
</cp:coreProperties>
</file>